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15" windowHeight="12525" firstSheet="1" activeTab="5"/>
  </bookViews>
  <sheets>
    <sheet name="Problema 1 (precipitazioni)" sheetId="1" r:id="rId1"/>
    <sheet name="Problema 1 demo" sheetId="2" r:id="rId2"/>
    <sheet name="Problema 2 (redox)" sheetId="3" r:id="rId3"/>
    <sheet name="Problema 2 demo" sheetId="4" r:id="rId4"/>
    <sheet name="Problema 3 (complessazioni)" sheetId="5" r:id="rId5"/>
    <sheet name="Problema 3 demo" sheetId="6" r:id="rId6"/>
  </sheets>
  <definedNames/>
  <calcPr fullCalcOnLoad="1"/>
</workbook>
</file>

<file path=xl/sharedStrings.xml><?xml version="1.0" encoding="utf-8"?>
<sst xmlns="http://schemas.openxmlformats.org/spreadsheetml/2006/main" count="210" uniqueCount="77">
  <si>
    <t>V</t>
  </si>
  <si>
    <r>
      <t>V</t>
    </r>
    <r>
      <rPr>
        <b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 xml:space="preserve"> /cm</t>
    </r>
    <r>
      <rPr>
        <b/>
        <vertAlign val="superscript"/>
        <sz val="12"/>
        <rFont val="Times New Roman"/>
        <family val="1"/>
      </rPr>
      <t>3</t>
    </r>
  </si>
  <si>
    <r>
      <t>[Br</t>
    </r>
    <r>
      <rPr>
        <b/>
        <vertAlign val="superscript"/>
        <sz val="12"/>
        <rFont val="Times New Roman"/>
        <family val="1"/>
      </rPr>
      <t>-</t>
    </r>
    <r>
      <rPr>
        <b/>
        <sz val="12"/>
        <rFont val="Times New Roman"/>
        <family val="1"/>
      </rPr>
      <t>] / M</t>
    </r>
  </si>
  <si>
    <r>
      <t>[Ag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>] / M</t>
    </r>
  </si>
  <si>
    <t>pAg</t>
  </si>
  <si>
    <r>
      <t>E</t>
    </r>
    <r>
      <rPr>
        <b/>
        <vertAlign val="subscript"/>
        <sz val="12"/>
        <rFont val="Times New Roman"/>
        <family val="1"/>
      </rPr>
      <t>Ag</t>
    </r>
    <r>
      <rPr>
        <b/>
        <sz val="12"/>
        <rFont val="Times New Roman"/>
        <family val="1"/>
      </rPr>
      <t>/V</t>
    </r>
  </si>
  <si>
    <r>
      <t>D</t>
    </r>
    <r>
      <rPr>
        <b/>
        <i/>
        <sz val="12"/>
        <rFont val="Times New Roman"/>
        <family val="1"/>
      </rPr>
      <t>E</t>
    </r>
    <r>
      <rPr>
        <b/>
        <sz val="12"/>
        <rFont val="Times New Roman"/>
        <family val="1"/>
      </rPr>
      <t>/V</t>
    </r>
  </si>
  <si>
    <t>In che zona della curva siamo?</t>
  </si>
  <si>
    <r>
      <t>(</t>
    </r>
    <r>
      <rPr>
        <b/>
        <i/>
        <sz val="12"/>
        <rFont val="Times New Roman"/>
        <family val="1"/>
      </rPr>
      <t>V</t>
    </r>
    <r>
      <rPr>
        <b/>
        <vertAlign val="subscript"/>
        <sz val="12"/>
        <rFont val="Times New Roman"/>
        <family val="1"/>
      </rPr>
      <t>0</t>
    </r>
    <r>
      <rPr>
        <b/>
        <sz val="12"/>
        <rFont val="Times New Roman"/>
        <family val="1"/>
      </rPr>
      <t>+</t>
    </r>
    <r>
      <rPr>
        <b/>
        <i/>
        <sz val="12"/>
        <rFont val="Times New Roman"/>
        <family val="1"/>
      </rPr>
      <t>V</t>
    </r>
    <r>
      <rPr>
        <b/>
        <vertAlign val="subscript"/>
        <sz val="12"/>
        <rFont val="Times New Roman"/>
        <family val="1"/>
      </rPr>
      <t>t</t>
    </r>
    <r>
      <rPr>
        <b/>
        <sz val="12"/>
        <rFont val="Times New Roman"/>
        <family val="1"/>
      </rPr>
      <t>)/dm</t>
    </r>
    <r>
      <rPr>
        <b/>
        <vertAlign val="superscript"/>
        <sz val="12"/>
        <rFont val="Times New Roman"/>
        <family val="1"/>
      </rPr>
      <t>3</t>
    </r>
  </si>
  <si>
    <t>M</t>
  </si>
  <si>
    <r>
      <t xml:space="preserve">Calcolo di alcuni punti di una curva di </t>
    </r>
    <r>
      <rPr>
        <b/>
        <u val="single"/>
        <sz val="14"/>
        <color indexed="17"/>
        <rFont val="Times New Roman"/>
        <family val="1"/>
      </rPr>
      <t>titolazione per precipitazione</t>
    </r>
    <r>
      <rPr>
        <b/>
        <sz val="14"/>
        <color indexed="17"/>
        <rFont val="Times New Roman"/>
        <family val="1"/>
      </rPr>
      <t xml:space="preserve">: </t>
    </r>
  </si>
  <si>
    <r>
      <t>V</t>
    </r>
    <r>
      <rPr>
        <vertAlign val="subscript"/>
        <sz val="12"/>
        <rFont val="Times New Roman"/>
        <family val="1"/>
      </rPr>
      <t>0</t>
    </r>
  </si>
  <si>
    <r>
      <t>dm</t>
    </r>
    <r>
      <rPr>
        <vertAlign val="superscript"/>
        <sz val="12"/>
        <rFont val="Times New Roman"/>
        <family val="1"/>
      </rPr>
      <t>3</t>
    </r>
  </si>
  <si>
    <r>
      <t>c</t>
    </r>
    <r>
      <rPr>
        <vertAlign val="subscript"/>
        <sz val="12"/>
        <rFont val="Times New Roman"/>
        <family val="1"/>
      </rPr>
      <t>0</t>
    </r>
  </si>
  <si>
    <r>
      <t>c</t>
    </r>
    <r>
      <rPr>
        <vertAlign val="subscript"/>
        <sz val="12"/>
        <rFont val="Times New Roman"/>
        <family val="1"/>
      </rPr>
      <t>T</t>
    </r>
  </si>
  <si>
    <r>
      <t>K</t>
    </r>
    <r>
      <rPr>
        <vertAlign val="subscript"/>
        <sz val="12"/>
        <rFont val="Times New Roman"/>
        <family val="1"/>
      </rPr>
      <t>s AgBr</t>
    </r>
    <r>
      <rPr>
        <sz val="12"/>
        <rFont val="Times New Roman"/>
        <family val="1"/>
      </rPr>
      <t xml:space="preserve"> </t>
    </r>
  </si>
  <si>
    <r>
      <t>E°</t>
    </r>
    <r>
      <rPr>
        <vertAlign val="subscript"/>
        <sz val="12"/>
        <rFont val="Times New Roman"/>
        <family val="1"/>
      </rPr>
      <t>Ag|Ag+</t>
    </r>
    <r>
      <rPr>
        <sz val="12"/>
        <rFont val="Times New Roman"/>
        <family val="1"/>
      </rPr>
      <t xml:space="preserve"> </t>
    </r>
  </si>
  <si>
    <r>
      <t>E</t>
    </r>
    <r>
      <rPr>
        <vertAlign val="subscript"/>
        <sz val="12"/>
        <rFont val="Times New Roman"/>
        <family val="1"/>
      </rPr>
      <t>SCE</t>
    </r>
    <r>
      <rPr>
        <sz val="12"/>
        <rFont val="Times New Roman"/>
        <family val="1"/>
      </rPr>
      <t xml:space="preserve"> con doppio ponte </t>
    </r>
  </si>
  <si>
    <t>Il flesso sarebbe più o meno netto se al posto del bromuro titolassimo il cloruro? Perché?</t>
  </si>
  <si>
    <t>Nel caso che siano compresenti bromuro e cloruro, quale viene titolato per primo ?</t>
  </si>
  <si>
    <t>In che rapporto di concentrazione sono presenti in soluzione gli anioni bromuro e cloruro a partire dal momento in cui cominciano a essere presenti come corpo di fondo sia AgBr che AgCl?</t>
  </si>
  <si>
    <r>
      <t>K</t>
    </r>
    <r>
      <rPr>
        <vertAlign val="subscript"/>
        <sz val="12"/>
        <rFont val="Times New Roman"/>
        <family val="1"/>
      </rPr>
      <t>s AgCl</t>
    </r>
  </si>
  <si>
    <r>
      <t>1.82·10</t>
    </r>
    <r>
      <rPr>
        <vertAlign val="superscript"/>
        <sz val="12"/>
        <rFont val="Times New Roman"/>
        <family val="1"/>
      </rPr>
      <t xml:space="preserve">-10 </t>
    </r>
  </si>
  <si>
    <t>A che pAg si avrebbe il pe se la concentrazione iniziale dei cloruri compresenti fosse 0.03 M?</t>
  </si>
  <si>
    <r>
      <t xml:space="preserve">Calcolo di alcuni punti di una curva di </t>
    </r>
    <r>
      <rPr>
        <b/>
        <u val="single"/>
        <sz val="14"/>
        <color indexed="14"/>
        <rFont val="Times New Roman"/>
        <family val="1"/>
      </rPr>
      <t>titolazione redox</t>
    </r>
    <r>
      <rPr>
        <b/>
        <sz val="14"/>
        <color indexed="14"/>
        <rFont val="Times New Roman"/>
        <family val="1"/>
      </rPr>
      <t xml:space="preserve">: </t>
    </r>
  </si>
  <si>
    <r>
      <t>Titoliamo 25 cm</t>
    </r>
    <r>
      <rPr>
        <b/>
        <i/>
        <vertAlign val="superscript"/>
        <sz val="14"/>
        <color indexed="14"/>
        <rFont val="Times New Roman"/>
        <family val="1"/>
      </rPr>
      <t>3</t>
    </r>
    <r>
      <rPr>
        <b/>
        <i/>
        <sz val="14"/>
        <color indexed="14"/>
        <rFont val="Times New Roman"/>
        <family val="1"/>
      </rPr>
      <t xml:space="preserve"> di U</t>
    </r>
    <r>
      <rPr>
        <b/>
        <i/>
        <vertAlign val="superscript"/>
        <sz val="14"/>
        <color indexed="14"/>
        <rFont val="Times New Roman"/>
        <family val="1"/>
      </rPr>
      <t>4+</t>
    </r>
    <r>
      <rPr>
        <b/>
        <i/>
        <sz val="14"/>
        <color indexed="14"/>
        <rFont val="Times New Roman"/>
        <family val="1"/>
      </rPr>
      <t xml:space="preserve"> 0.005 M con Ce</t>
    </r>
    <r>
      <rPr>
        <b/>
        <i/>
        <vertAlign val="superscript"/>
        <sz val="14"/>
        <color indexed="14"/>
        <rFont val="Times New Roman"/>
        <family val="1"/>
      </rPr>
      <t xml:space="preserve">4+ </t>
    </r>
    <r>
      <rPr>
        <b/>
        <i/>
        <sz val="14"/>
        <color indexed="14"/>
        <rFont val="Times New Roman"/>
        <family val="1"/>
      </rPr>
      <t>0.1 M.</t>
    </r>
  </si>
  <si>
    <t>pBr</t>
  </si>
  <si>
    <r>
      <t>[U</t>
    </r>
    <r>
      <rPr>
        <b/>
        <vertAlign val="superscript"/>
        <sz val="12"/>
        <rFont val="Times New Roman"/>
        <family val="1"/>
      </rPr>
      <t>4+</t>
    </r>
    <r>
      <rPr>
        <b/>
        <sz val="12"/>
        <rFont val="Times New Roman"/>
        <family val="1"/>
      </rPr>
      <t>]</t>
    </r>
  </si>
  <si>
    <r>
      <t>[UO</t>
    </r>
    <r>
      <rPr>
        <b/>
        <vertAlign val="subscript"/>
        <sz val="12"/>
        <rFont val="Times New Roman"/>
        <family val="1"/>
      </rPr>
      <t>2</t>
    </r>
    <r>
      <rPr>
        <b/>
        <vertAlign val="superscript"/>
        <sz val="12"/>
        <rFont val="Times New Roman"/>
        <family val="1"/>
      </rPr>
      <t>2+</t>
    </r>
    <r>
      <rPr>
        <b/>
        <sz val="12"/>
        <rFont val="Times New Roman"/>
        <family val="1"/>
      </rPr>
      <t>]</t>
    </r>
  </si>
  <si>
    <r>
      <t>[Ce</t>
    </r>
    <r>
      <rPr>
        <b/>
        <vertAlign val="superscript"/>
        <sz val="12"/>
        <rFont val="Times New Roman"/>
        <family val="1"/>
      </rPr>
      <t>4+</t>
    </r>
    <r>
      <rPr>
        <b/>
        <sz val="12"/>
        <rFont val="Times New Roman"/>
        <family val="1"/>
      </rPr>
      <t>]</t>
    </r>
  </si>
  <si>
    <r>
      <t>[Ce</t>
    </r>
    <r>
      <rPr>
        <b/>
        <vertAlign val="superscript"/>
        <sz val="12"/>
        <rFont val="Times New Roman"/>
        <family val="1"/>
      </rPr>
      <t>3+</t>
    </r>
    <r>
      <rPr>
        <b/>
        <sz val="12"/>
        <rFont val="Times New Roman"/>
        <family val="1"/>
      </rPr>
      <t>]</t>
    </r>
  </si>
  <si>
    <r>
      <t>E</t>
    </r>
    <r>
      <rPr>
        <b/>
        <vertAlign val="subscript"/>
        <sz val="12"/>
        <rFont val="Times New Roman"/>
        <family val="1"/>
      </rPr>
      <t>redox</t>
    </r>
    <r>
      <rPr>
        <b/>
        <sz val="12"/>
        <rFont val="Times New Roman"/>
        <family val="1"/>
      </rPr>
      <t>/V</t>
    </r>
  </si>
  <si>
    <t>Reazione di titolazione bilanciata?</t>
  </si>
  <si>
    <t xml:space="preserve">   Espressione del potenziale dell’elettrodo redox al punto di equivalenza?</t>
  </si>
  <si>
    <r>
      <t>Espressione del potenziale dell’elettrodo redox scritto in funzione della coppia UO</t>
    </r>
    <r>
      <rPr>
        <i/>
        <vertAlign val="subscript"/>
        <sz val="12"/>
        <rFont val="Times New Roman"/>
        <family val="1"/>
      </rPr>
      <t>2</t>
    </r>
    <r>
      <rPr>
        <i/>
        <vertAlign val="superscript"/>
        <sz val="12"/>
        <rFont val="Times New Roman"/>
        <family val="1"/>
      </rPr>
      <t>2+</t>
    </r>
    <r>
      <rPr>
        <i/>
        <sz val="12"/>
        <rFont val="Times New Roman"/>
        <family val="1"/>
      </rPr>
      <t>/U</t>
    </r>
    <r>
      <rPr>
        <i/>
        <vertAlign val="superscript"/>
        <sz val="12"/>
        <rFont val="Times New Roman"/>
        <family val="1"/>
      </rPr>
      <t>4+?</t>
    </r>
  </si>
  <si>
    <r>
      <t>Espressione del potenziale dell’elettrodo redox scritto in funzione della coppia Ce</t>
    </r>
    <r>
      <rPr>
        <i/>
        <vertAlign val="superscript"/>
        <sz val="12"/>
        <rFont val="Times New Roman"/>
        <family val="1"/>
      </rPr>
      <t>4+</t>
    </r>
    <r>
      <rPr>
        <i/>
        <sz val="12"/>
        <rFont val="Times New Roman"/>
        <family val="1"/>
      </rPr>
      <t>/Ce</t>
    </r>
    <r>
      <rPr>
        <i/>
        <vertAlign val="superscript"/>
        <sz val="12"/>
        <rFont val="Times New Roman"/>
        <family val="1"/>
      </rPr>
      <t>3+?</t>
    </r>
  </si>
  <si>
    <t>pH</t>
  </si>
  <si>
    <t>assunto costante</t>
  </si>
  <si>
    <r>
      <t>E°</t>
    </r>
    <r>
      <rPr>
        <b/>
        <vertAlign val="subscript"/>
        <sz val="12"/>
        <rFont val="Times New Roman"/>
        <family val="1"/>
      </rPr>
      <t>UO2 2+/U 4+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</si>
  <si>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>E°</t>
    </r>
    <r>
      <rPr>
        <b/>
        <vertAlign val="subscript"/>
        <sz val="12"/>
        <rFont val="Times New Roman"/>
        <family val="1"/>
      </rPr>
      <t>Ce4+/Ce3+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</si>
  <si>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r>
      <t>E</t>
    </r>
    <r>
      <rPr>
        <b/>
        <vertAlign val="subscript"/>
        <sz val="12"/>
        <rFont val="Times New Roman"/>
        <family val="1"/>
      </rPr>
      <t>ref (SCE)</t>
    </r>
    <r>
      <rPr>
        <vertAlign val="subscript"/>
        <sz val="12"/>
        <rFont val="Times New Roman"/>
        <family val="1"/>
      </rPr>
      <t xml:space="preserve"> </t>
    </r>
  </si>
  <si>
    <r>
      <t xml:space="preserve">Completata la matrice creare un grafico di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vs </t>
    </r>
    <r>
      <rPr>
        <i/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t</t>
    </r>
  </si>
  <si>
    <r>
      <t>p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s AgBr</t>
    </r>
    <r>
      <rPr>
        <sz val="12"/>
        <rFont val="Times New Roman"/>
        <family val="1"/>
      </rPr>
      <t xml:space="preserve"> </t>
    </r>
  </si>
  <si>
    <t>indef</t>
  </si>
  <si>
    <t>inizio</t>
  </si>
  <si>
    <t>prima di pe</t>
  </si>
  <si>
    <t>pe</t>
  </si>
  <si>
    <t>dopo di pe</t>
  </si>
  <si>
    <t>k</t>
  </si>
  <si>
    <r>
      <t xml:space="preserve">Completata la matrice creare un grafico di pAg e pBr vs </t>
    </r>
    <r>
      <rPr>
        <i/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t</t>
    </r>
    <r>
      <rPr>
        <sz val="12"/>
        <rFont val="Times New Roman"/>
        <family val="1"/>
      </rPr>
      <t xml:space="preserve"> e di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vs </t>
    </r>
    <r>
      <rPr>
        <i/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t</t>
    </r>
  </si>
  <si>
    <t>prima di p.e.</t>
  </si>
  <si>
    <t xml:space="preserve">dopo di p.e. </t>
  </si>
  <si>
    <t>p.e.</t>
  </si>
  <si>
    <r>
      <t>Titoliamo 40 cm</t>
    </r>
    <r>
      <rPr>
        <b/>
        <i/>
        <vertAlign val="superscript"/>
        <sz val="14"/>
        <color indexed="17"/>
        <rFont val="Times New Roman"/>
        <family val="1"/>
      </rPr>
      <t>3</t>
    </r>
    <r>
      <rPr>
        <b/>
        <i/>
        <sz val="14"/>
        <color indexed="17"/>
        <rFont val="Times New Roman"/>
        <family val="1"/>
      </rPr>
      <t xml:space="preserve"> di Br</t>
    </r>
    <r>
      <rPr>
        <b/>
        <i/>
        <vertAlign val="superscript"/>
        <sz val="14"/>
        <color indexed="17"/>
        <rFont val="Times New Roman"/>
        <family val="1"/>
      </rPr>
      <t>-</t>
    </r>
    <r>
      <rPr>
        <b/>
        <i/>
        <sz val="14"/>
        <color indexed="17"/>
        <rFont val="Times New Roman"/>
        <family val="1"/>
      </rPr>
      <t xml:space="preserve"> 0.025 M con AgNO</t>
    </r>
    <r>
      <rPr>
        <b/>
        <i/>
        <vertAlign val="subscript"/>
        <sz val="14"/>
        <color indexed="17"/>
        <rFont val="Times New Roman"/>
        <family val="1"/>
      </rPr>
      <t>3</t>
    </r>
    <r>
      <rPr>
        <b/>
        <i/>
        <sz val="14"/>
        <color indexed="17"/>
        <rFont val="Times New Roman"/>
        <family val="1"/>
      </rPr>
      <t xml:space="preserve"> 0.02 M.</t>
    </r>
  </si>
  <si>
    <r>
      <t xml:space="preserve">Calcolo di alcuni punti di una curva di </t>
    </r>
    <r>
      <rPr>
        <b/>
        <u val="single"/>
        <sz val="14"/>
        <color indexed="12"/>
        <rFont val="Times New Roman"/>
        <family val="1"/>
      </rPr>
      <t>titolazione per complessazione</t>
    </r>
    <r>
      <rPr>
        <b/>
        <sz val="14"/>
        <color indexed="12"/>
        <rFont val="Times New Roman"/>
        <family val="1"/>
      </rPr>
      <t xml:space="preserve">: </t>
    </r>
  </si>
  <si>
    <r>
      <t xml:space="preserve">concentrazioni stechiometriche </t>
    </r>
    <r>
      <rPr>
        <i/>
        <sz val="12"/>
        <rFont val="Times New Roman"/>
        <family val="1"/>
      </rPr>
      <t>C</t>
    </r>
  </si>
  <si>
    <r>
      <t>C</t>
    </r>
    <r>
      <rPr>
        <b/>
        <sz val="12"/>
        <rFont val="Times New Roman"/>
        <family val="1"/>
      </rPr>
      <t xml:space="preserve"> </t>
    </r>
    <r>
      <rPr>
        <b/>
        <vertAlign val="subscript"/>
        <sz val="12"/>
        <rFont val="Times New Roman"/>
        <family val="1"/>
      </rPr>
      <t>Ca2+</t>
    </r>
    <r>
      <rPr>
        <b/>
        <sz val="12"/>
        <rFont val="Times New Roman"/>
        <family val="1"/>
      </rPr>
      <t xml:space="preserve"> / M</t>
    </r>
  </si>
  <si>
    <r>
      <t>C</t>
    </r>
    <r>
      <rPr>
        <b/>
        <sz val="12"/>
        <rFont val="Times New Roman"/>
        <family val="1"/>
      </rPr>
      <t xml:space="preserve"> complesso / M</t>
    </r>
  </si>
  <si>
    <r>
      <t xml:space="preserve">C </t>
    </r>
    <r>
      <rPr>
        <b/>
        <sz val="12"/>
        <rFont val="Times New Roman"/>
        <family val="1"/>
      </rPr>
      <t>legante totale / M</t>
    </r>
  </si>
  <si>
    <r>
      <t>c</t>
    </r>
    <r>
      <rPr>
        <b/>
        <vertAlign val="subscript"/>
        <sz val="12"/>
        <rFont val="Times New Roman"/>
        <family val="1"/>
      </rPr>
      <t>Ca2+</t>
    </r>
    <r>
      <rPr>
        <b/>
        <sz val="12"/>
        <rFont val="Times New Roman"/>
        <family val="1"/>
      </rPr>
      <t xml:space="preserve"> / M</t>
    </r>
  </si>
  <si>
    <t>pCa</t>
  </si>
  <si>
    <r>
      <t>E</t>
    </r>
    <r>
      <rPr>
        <b/>
        <vertAlign val="subscript"/>
        <sz val="12"/>
        <rFont val="Times New Roman"/>
        <family val="1"/>
      </rPr>
      <t>ISE Ca</t>
    </r>
  </si>
  <si>
    <r>
      <t>D</t>
    </r>
    <r>
      <rPr>
        <b/>
        <i/>
        <sz val="12"/>
        <rFont val="Times New Roman"/>
        <family val="1"/>
      </rPr>
      <t>E</t>
    </r>
    <r>
      <rPr>
        <sz val="12"/>
        <rFont val="Times New Roman"/>
        <family val="1"/>
      </rPr>
      <t>/V</t>
    </r>
  </si>
  <si>
    <r>
      <t>Titoliamo 100 cm</t>
    </r>
    <r>
      <rPr>
        <b/>
        <i/>
        <vertAlign val="superscript"/>
        <sz val="14"/>
        <color indexed="12"/>
        <rFont val="Times New Roman"/>
        <family val="1"/>
      </rPr>
      <t>3</t>
    </r>
    <r>
      <rPr>
        <b/>
        <i/>
        <sz val="14"/>
        <color indexed="12"/>
        <rFont val="Times New Roman"/>
        <family val="1"/>
      </rPr>
      <t xml:space="preserve"> di Ca</t>
    </r>
    <r>
      <rPr>
        <b/>
        <i/>
        <vertAlign val="superscript"/>
        <sz val="14"/>
        <color indexed="12"/>
        <rFont val="Times New Roman"/>
        <family val="1"/>
      </rPr>
      <t>2+</t>
    </r>
    <r>
      <rPr>
        <b/>
        <i/>
        <sz val="14"/>
        <color indexed="12"/>
        <rFont val="Times New Roman"/>
        <family val="1"/>
      </rPr>
      <t xml:space="preserve"> 0.0025 M con EDTA 0.01 M a pH 10</t>
    </r>
  </si>
  <si>
    <r>
      <t>K</t>
    </r>
    <r>
      <rPr>
        <vertAlign val="subscript"/>
        <sz val="12"/>
        <rFont val="Times New Roman"/>
        <family val="1"/>
      </rPr>
      <t>f CaY2-</t>
    </r>
  </si>
  <si>
    <r>
      <t>a</t>
    </r>
    <r>
      <rPr>
        <vertAlign val="subscript"/>
        <sz val="10"/>
        <rFont val="Arial"/>
        <family val="2"/>
      </rPr>
      <t>0, pH 10</t>
    </r>
  </si>
  <si>
    <r>
      <t xml:space="preserve">Q </t>
    </r>
    <r>
      <rPr>
        <i/>
        <vertAlign val="subscript"/>
        <sz val="12"/>
        <rFont val="Times New Roman"/>
        <family val="1"/>
      </rPr>
      <t>ISE Ca</t>
    </r>
    <r>
      <rPr>
        <vertAlign val="subscript"/>
        <sz val="12"/>
        <rFont val="Times New Roman"/>
        <family val="1"/>
      </rPr>
      <t xml:space="preserve"> </t>
    </r>
  </si>
  <si>
    <r>
      <t>U</t>
    </r>
    <r>
      <rPr>
        <i/>
        <vertAlign val="subscript"/>
        <sz val="12"/>
        <rFont val="Times New Roman"/>
        <family val="1"/>
      </rPr>
      <t>ISE Ca</t>
    </r>
  </si>
  <si>
    <r>
      <t>E</t>
    </r>
    <r>
      <rPr>
        <vertAlign val="subscript"/>
        <sz val="12"/>
        <rFont val="Times New Roman"/>
        <family val="1"/>
      </rPr>
      <t xml:space="preserve">ref (SCE) </t>
    </r>
  </si>
  <si>
    <r>
      <t>conc. all’eq.</t>
    </r>
    <r>
      <rPr>
        <i/>
        <sz val="12"/>
        <rFont val="Times New Roman"/>
        <family val="1"/>
      </rPr>
      <t xml:space="preserve"> c</t>
    </r>
  </si>
  <si>
    <t>Prima di pe</t>
  </si>
  <si>
    <t>dopo pe</t>
  </si>
  <si>
    <t>Il flesso sarebbe più o meno netto se al posto del calcio titolassimo lo zinco?</t>
  </si>
  <si>
    <t>Perchè?</t>
  </si>
  <si>
    <t>Il flesso sarebbe più o meno netto se titolassimo a pH 8 invece che pH 10?</t>
  </si>
  <si>
    <t>Perché?</t>
  </si>
  <si>
    <r>
      <t xml:space="preserve">Completata la matrice creare un grafico di pCa  vs Vt e un grafico di </t>
    </r>
    <r>
      <rPr>
        <sz val="12"/>
        <rFont val="Symbol"/>
        <family val="1"/>
      </rPr>
      <t>D</t>
    </r>
    <r>
      <rPr>
        <i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vs </t>
    </r>
    <r>
      <rPr>
        <i/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t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</si>
</sst>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0.00000000"/>
    <numFmt numFmtId="174" formatCode="0.0000E+00"/>
    <numFmt numFmtId="175" formatCode="0.000E+00"/>
    <numFmt numFmtId="176" formatCode="0.0E+00"/>
    <numFmt numFmtId="177" formatCode="0.000000000"/>
    <numFmt numFmtId="178" formatCode="0.0000000000"/>
    <numFmt numFmtId="179" formatCode="0.00000000000"/>
    <numFmt numFmtId="180" formatCode="0.00000000000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Symbol"/>
      <family val="1"/>
    </font>
    <font>
      <sz val="14"/>
      <name val="Times New Roman"/>
      <family val="1"/>
    </font>
    <font>
      <b/>
      <sz val="14"/>
      <color indexed="17"/>
      <name val="Times New Roman"/>
      <family val="1"/>
    </font>
    <font>
      <b/>
      <u val="single"/>
      <sz val="14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i/>
      <vertAlign val="superscript"/>
      <sz val="14"/>
      <color indexed="17"/>
      <name val="Times New Roman"/>
      <family val="1"/>
    </font>
    <font>
      <b/>
      <i/>
      <vertAlign val="subscript"/>
      <sz val="14"/>
      <color indexed="17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22"/>
      <name val="Symbol"/>
      <family val="1"/>
    </font>
    <font>
      <sz val="12"/>
      <name val="Symbol"/>
      <family val="1"/>
    </font>
    <font>
      <b/>
      <sz val="14"/>
      <color indexed="14"/>
      <name val="Times New Roman"/>
      <family val="1"/>
    </font>
    <font>
      <b/>
      <u val="single"/>
      <sz val="14"/>
      <color indexed="14"/>
      <name val="Times New Roman"/>
      <family val="1"/>
    </font>
    <font>
      <b/>
      <i/>
      <sz val="14"/>
      <color indexed="14"/>
      <name val="Times New Roman"/>
      <family val="1"/>
    </font>
    <font>
      <b/>
      <i/>
      <vertAlign val="superscript"/>
      <sz val="14"/>
      <color indexed="14"/>
      <name val="Times New Roman"/>
      <family val="1"/>
    </font>
    <font>
      <i/>
      <vertAlign val="subscript"/>
      <sz val="12"/>
      <name val="Times New Roman"/>
      <family val="1"/>
    </font>
    <font>
      <i/>
      <vertAlign val="superscript"/>
      <sz val="12"/>
      <name val="Times New Roman"/>
      <family val="1"/>
    </font>
    <font>
      <b/>
      <sz val="10"/>
      <color indexed="40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5.75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sz val="10"/>
      <color indexed="12"/>
      <name val="Arial"/>
      <family val="0"/>
    </font>
    <font>
      <sz val="14"/>
      <color indexed="12"/>
      <name val="Times New Roman"/>
      <family val="1"/>
    </font>
    <font>
      <b/>
      <i/>
      <sz val="14"/>
      <color indexed="12"/>
      <name val="Times New Roman"/>
      <family val="1"/>
    </font>
    <font>
      <b/>
      <i/>
      <vertAlign val="superscript"/>
      <sz val="14"/>
      <color indexed="12"/>
      <name val="Times New Roman"/>
      <family val="1"/>
    </font>
    <font>
      <b/>
      <sz val="10"/>
      <color indexed="12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5.75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1" fontId="1" fillId="0" borderId="0" xfId="0" applyNumberFormat="1" applyFont="1" applyAlignment="1">
      <alignment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7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2" fontId="1" fillId="0" borderId="0" xfId="0" applyNumberFormat="1" applyFont="1" applyAlignment="1">
      <alignment/>
    </xf>
    <xf numFmtId="167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2" fontId="1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1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/>
    </xf>
    <xf numFmtId="11" fontId="0" fillId="0" borderId="1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167" fontId="0" fillId="3" borderId="1" xfId="0" applyNumberFormat="1" applyFill="1" applyBorder="1" applyAlignment="1">
      <alignment/>
    </xf>
    <xf numFmtId="11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center"/>
    </xf>
    <xf numFmtId="176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7" fontId="0" fillId="3" borderId="7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/>
    </xf>
    <xf numFmtId="17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72" fontId="0" fillId="2" borderId="1" xfId="0" applyNumberForma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/>
    </xf>
    <xf numFmtId="167" fontId="0" fillId="5" borderId="7" xfId="0" applyNumberFormat="1" applyFill="1" applyBorder="1" applyAlignment="1">
      <alignment horizontal="center"/>
    </xf>
    <xf numFmtId="11" fontId="0" fillId="5" borderId="1" xfId="0" applyNumberFormat="1" applyFill="1" applyBorder="1" applyAlignment="1">
      <alignment/>
    </xf>
    <xf numFmtId="11" fontId="0" fillId="3" borderId="1" xfId="0" applyNumberFormat="1" applyFill="1" applyBorder="1" applyAlignment="1">
      <alignment/>
    </xf>
    <xf numFmtId="11" fontId="0" fillId="4" borderId="1" xfId="0" applyNumberFormat="1" applyFill="1" applyBorder="1" applyAlignment="1">
      <alignment/>
    </xf>
    <xf numFmtId="0" fontId="0" fillId="3" borderId="4" xfId="0" applyFill="1" applyBorder="1" applyAlignment="1">
      <alignment/>
    </xf>
    <xf numFmtId="0" fontId="10" fillId="2" borderId="1" xfId="0" applyFont="1" applyFill="1" applyBorder="1" applyAlignment="1">
      <alignment horizontal="center" vertical="top" wrapText="1"/>
    </xf>
    <xf numFmtId="167" fontId="0" fillId="2" borderId="7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70" fontId="0" fillId="3" borderId="1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67" fontId="0" fillId="3" borderId="7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1" xfId="0" applyFill="1" applyBorder="1" applyAlignment="1">
      <alignment/>
    </xf>
    <xf numFmtId="170" fontId="0" fillId="0" borderId="1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1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7" xfId="0" applyNumberFormat="1" applyFill="1" applyBorder="1" applyAlignment="1">
      <alignment/>
    </xf>
    <xf numFmtId="0" fontId="1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1" xfId="0" applyNumberFormat="1" applyFill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'Problema 1 demo'!$A$12:$A$31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49</c:v>
                </c:pt>
                <c:pt idx="10">
                  <c:v>49.5</c:v>
                </c:pt>
                <c:pt idx="11">
                  <c:v>49.9</c:v>
                </c:pt>
                <c:pt idx="12">
                  <c:v>50</c:v>
                </c:pt>
                <c:pt idx="13">
                  <c:v>50.1</c:v>
                </c:pt>
                <c:pt idx="14">
                  <c:v>50.5</c:v>
                </c:pt>
                <c:pt idx="15">
                  <c:v>51</c:v>
                </c:pt>
                <c:pt idx="16">
                  <c:v>55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</c:numCache>
            </c:numRef>
          </c:xVal>
          <c:yVal>
            <c:numRef>
              <c:f>'Problema 1 demo'!$F$12:$F$31</c:f>
              <c:numCache>
                <c:ptCount val="20"/>
                <c:pt idx="0">
                  <c:v>10.698970004336019</c:v>
                </c:pt>
                <c:pt idx="1">
                  <c:v>10.602059991327963</c:v>
                </c:pt>
                <c:pt idx="2">
                  <c:v>10.50267535919205</c:v>
                </c:pt>
                <c:pt idx="3">
                  <c:v>10.397940008672037</c:v>
                </c:pt>
                <c:pt idx="4">
                  <c:v>10.2839966563652</c:v>
                </c:pt>
                <c:pt idx="5">
                  <c:v>10.154901959985743</c:v>
                </c:pt>
                <c:pt idx="6">
                  <c:v>10</c:v>
                </c:pt>
                <c:pt idx="7">
                  <c:v>9.795880017344075</c:v>
                </c:pt>
                <c:pt idx="8">
                  <c:v>9.468521082957745</c:v>
                </c:pt>
                <c:pt idx="9">
                  <c:v>8.749579997691107</c:v>
                </c:pt>
                <c:pt idx="10">
                  <c:v>8.446116973356126</c:v>
                </c:pt>
                <c:pt idx="11">
                  <c:v>7.745210312602801</c:v>
                </c:pt>
                <c:pt idx="12">
                  <c:v>6.198970004336019</c:v>
                </c:pt>
                <c:pt idx="13">
                  <c:v>4.653694795315071</c:v>
                </c:pt>
                <c:pt idx="14">
                  <c:v>3.956648579205202</c:v>
                </c:pt>
                <c:pt idx="15">
                  <c:v>3.6580113966571113</c:v>
                </c:pt>
                <c:pt idx="16">
                  <c:v>2.9777236052888476</c:v>
                </c:pt>
                <c:pt idx="17">
                  <c:v>2.698970004336019</c:v>
                </c:pt>
                <c:pt idx="18">
                  <c:v>2.4393326938302624</c:v>
                </c:pt>
                <c:pt idx="19">
                  <c:v>2.3010299956639813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'Problema 1 demo'!$A$11:$A$31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49</c:v>
                </c:pt>
                <c:pt idx="11">
                  <c:v>49.5</c:v>
                </c:pt>
                <c:pt idx="12">
                  <c:v>49.9</c:v>
                </c:pt>
                <c:pt idx="13">
                  <c:v>50</c:v>
                </c:pt>
                <c:pt idx="14">
                  <c:v>50.1</c:v>
                </c:pt>
                <c:pt idx="15">
                  <c:v>50.5</c:v>
                </c:pt>
                <c:pt idx="16">
                  <c:v>51</c:v>
                </c:pt>
                <c:pt idx="17">
                  <c:v>55</c:v>
                </c:pt>
                <c:pt idx="18">
                  <c:v>60</c:v>
                </c:pt>
                <c:pt idx="19">
                  <c:v>70</c:v>
                </c:pt>
                <c:pt idx="20">
                  <c:v>80</c:v>
                </c:pt>
              </c:numCache>
            </c:numRef>
          </c:xVal>
          <c:yVal>
            <c:numRef>
              <c:f>'Problema 1 demo'!$D$11:$D$31</c:f>
              <c:numCache>
                <c:ptCount val="21"/>
                <c:pt idx="0">
                  <c:v>1.6020599913279623</c:v>
                </c:pt>
                <c:pt idx="1">
                  <c:v>1.6989700043360187</c:v>
                </c:pt>
                <c:pt idx="2">
                  <c:v>1.7958800173440752</c:v>
                </c:pt>
                <c:pt idx="3">
                  <c:v>1.895264649479987</c:v>
                </c:pt>
                <c:pt idx="4">
                  <c:v>2</c:v>
                </c:pt>
                <c:pt idx="5">
                  <c:v>2.113943352306837</c:v>
                </c:pt>
                <c:pt idx="6">
                  <c:v>2.2430380486862944</c:v>
                </c:pt>
                <c:pt idx="7">
                  <c:v>2.397940008672038</c:v>
                </c:pt>
                <c:pt idx="8">
                  <c:v>2.6020599913279625</c:v>
                </c:pt>
                <c:pt idx="9">
                  <c:v>2.9294189257142924</c:v>
                </c:pt>
                <c:pt idx="10">
                  <c:v>3.64836001098093</c:v>
                </c:pt>
                <c:pt idx="11">
                  <c:v>3.9518230353159107</c:v>
                </c:pt>
                <c:pt idx="12">
                  <c:v>4.652729696069237</c:v>
                </c:pt>
                <c:pt idx="13">
                  <c:v>6.198970004336019</c:v>
                </c:pt>
                <c:pt idx="14">
                  <c:v>7.744245213356966</c:v>
                </c:pt>
                <c:pt idx="15">
                  <c:v>8.441291429466835</c:v>
                </c:pt>
                <c:pt idx="16">
                  <c:v>8.739928612014927</c:v>
                </c:pt>
                <c:pt idx="17">
                  <c:v>9.42021640338319</c:v>
                </c:pt>
                <c:pt idx="18">
                  <c:v>9.698970004336019</c:v>
                </c:pt>
                <c:pt idx="19">
                  <c:v>9.958607314841775</c:v>
                </c:pt>
                <c:pt idx="20">
                  <c:v>10.096910013008056</c:v>
                </c:pt>
              </c:numCache>
            </c:numRef>
          </c:yVal>
          <c:smooth val="0"/>
        </c:ser>
        <c:axId val="38442480"/>
        <c:axId val="10438001"/>
      </c:scatterChart>
      <c:valAx>
        <c:axId val="38442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438001"/>
        <c:crosses val="autoZero"/>
        <c:crossBetween val="midCat"/>
        <c:dispUnits/>
        <c:majorUnit val="10"/>
      </c:valAx>
      <c:valAx>
        <c:axId val="1043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  <a:latin typeface="Arial"/>
                    <a:ea typeface="Arial"/>
                    <a:cs typeface="Arial"/>
                  </a:rPr>
                  <a:t>pAg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, </a:t>
                </a: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pBr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8442480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'Problema 1 demo'!$A$12:$A$31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49</c:v>
                </c:pt>
                <c:pt idx="10">
                  <c:v>49.5</c:v>
                </c:pt>
                <c:pt idx="11">
                  <c:v>49.9</c:v>
                </c:pt>
                <c:pt idx="12">
                  <c:v>50</c:v>
                </c:pt>
                <c:pt idx="13">
                  <c:v>50.1</c:v>
                </c:pt>
                <c:pt idx="14">
                  <c:v>50.5</c:v>
                </c:pt>
                <c:pt idx="15">
                  <c:v>51</c:v>
                </c:pt>
                <c:pt idx="16">
                  <c:v>55</c:v>
                </c:pt>
                <c:pt idx="17">
                  <c:v>60</c:v>
                </c:pt>
                <c:pt idx="18">
                  <c:v>70</c:v>
                </c:pt>
                <c:pt idx="19">
                  <c:v>80</c:v>
                </c:pt>
              </c:numCache>
            </c:numRef>
          </c:xVal>
          <c:yVal>
            <c:numRef>
              <c:f>'Problema 1 demo'!$H$12:$H$31</c:f>
              <c:numCache>
                <c:ptCount val="20"/>
                <c:pt idx="0">
                  <c:v>-0.08394785576551755</c:v>
                </c:pt>
                <c:pt idx="1">
                  <c:v>-0.07821468846896484</c:v>
                </c:pt>
                <c:pt idx="2">
                  <c:v>-0.07233512344719395</c:v>
                </c:pt>
                <c:pt idx="3">
                  <c:v>-0.06613901153103507</c:v>
                </c:pt>
                <c:pt idx="4">
                  <c:v>-0.05939815699156836</c:v>
                </c:pt>
                <c:pt idx="5">
                  <c:v>-0.05176095348216858</c:v>
                </c:pt>
                <c:pt idx="6">
                  <c:v>-0.042596999999999996</c:v>
                </c:pt>
                <c:pt idx="7">
                  <c:v>-0.030521323062070227</c:v>
                </c:pt>
                <c:pt idx="8">
                  <c:v>-0.011154866711455269</c:v>
                </c:pt>
                <c:pt idx="9">
                  <c:v>0.03137747221059339</c:v>
                </c:pt>
                <c:pt idx="10">
                  <c:v>0.049330253691343584</c:v>
                </c:pt>
                <c:pt idx="11">
                  <c:v>0.09079568146951211</c:v>
                </c:pt>
                <c:pt idx="12">
                  <c:v>0.18227079423448245</c:v>
                </c:pt>
                <c:pt idx="13">
                  <c:v>0.273688812017599</c:v>
                </c:pt>
                <c:pt idx="14">
                  <c:v>0.31492585704879406</c:v>
                </c:pt>
                <c:pt idx="15">
                  <c:v>0.33259314317718436</c:v>
                </c:pt>
                <c:pt idx="16">
                  <c:v>0.37283876482819345</c:v>
                </c:pt>
                <c:pt idx="17">
                  <c:v>0.3893297442344824</c:v>
                </c:pt>
                <c:pt idx="18">
                  <c:v>0.40468980963280987</c:v>
                </c:pt>
                <c:pt idx="19">
                  <c:v>0.4128717557655176</c:v>
                </c:pt>
              </c:numCache>
            </c:numRef>
          </c:yVal>
          <c:smooth val="0"/>
        </c:ser>
        <c:axId val="26833146"/>
        <c:axId val="40171723"/>
      </c:scatterChart>
      <c:val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171723"/>
        <c:crossesAt val="-0.2"/>
        <c:crossBetween val="midCat"/>
        <c:dispUnits/>
        <c:majorUnit val="10"/>
      </c:valAx>
      <c:valAx>
        <c:axId val="4017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</a:t>
                </a:r>
                <a:r>
                  <a:rPr lang="en-US" cap="none" sz="1200" b="1" i="1" u="none" baseline="0"/>
                  <a:t>E</a:t>
                </a:r>
                <a:r>
                  <a:rPr lang="en-US" cap="none" sz="1200" b="1" i="0" u="none" baseline="0"/>
                  <a:t>/V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crossAx val="26833146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'Problema 2 demo'!$A$19:$A$31</c:f>
              <c:numCache>
                <c:ptCount val="1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24</c:v>
                </c:pt>
                <c:pt idx="5">
                  <c:v>24.5</c:v>
                </c:pt>
                <c:pt idx="6">
                  <c:v>24.9</c:v>
                </c:pt>
                <c:pt idx="7">
                  <c:v>25</c:v>
                </c:pt>
                <c:pt idx="8">
                  <c:v>25.1</c:v>
                </c:pt>
                <c:pt idx="9">
                  <c:v>25.5</c:v>
                </c:pt>
                <c:pt idx="10">
                  <c:v>26</c:v>
                </c:pt>
                <c:pt idx="11">
                  <c:v>27</c:v>
                </c:pt>
                <c:pt idx="12">
                  <c:v>30</c:v>
                </c:pt>
              </c:numCache>
            </c:numRef>
          </c:xVal>
          <c:yVal>
            <c:numRef>
              <c:f>'Problema 2 demo'!$H$19:$H$31</c:f>
              <c:numCache>
                <c:ptCount val="13"/>
                <c:pt idx="0">
                  <c:v>0.0721911557655176</c:v>
                </c:pt>
                <c:pt idx="1">
                  <c:v>0.08479124697082185</c:v>
                </c:pt>
                <c:pt idx="2">
                  <c:v>0.0952087530291782</c:v>
                </c:pt>
                <c:pt idx="3">
                  <c:v>0.10780884423448245</c:v>
                </c:pt>
                <c:pt idx="4">
                  <c:v>0.13082644149814304</c:v>
                </c:pt>
                <c:pt idx="5">
                  <c:v>0.13999574651783142</c:v>
                </c:pt>
                <c:pt idx="6">
                  <c:v>0.1608792172571895</c:v>
                </c:pt>
                <c:pt idx="7">
                  <c:v>0.45866666666666667</c:v>
                </c:pt>
                <c:pt idx="8">
                  <c:v>1.054138588468964</c:v>
                </c:pt>
                <c:pt idx="9">
                  <c:v>1.0954894442344825</c:v>
                </c:pt>
                <c:pt idx="10">
                  <c:v>1.1132982884689648</c:v>
                </c:pt>
                <c:pt idx="11">
                  <c:v>1.1311071327034472</c:v>
                </c:pt>
                <c:pt idx="12">
                  <c:v>1.1546491442344824</c:v>
                </c:pt>
              </c:numCache>
            </c:numRef>
          </c:yVal>
          <c:smooth val="1"/>
        </c:ser>
        <c:axId val="26001188"/>
        <c:axId val="32684101"/>
      </c:scatterChart>
      <c:valAx>
        <c:axId val="2600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84101"/>
        <c:crosses val="autoZero"/>
        <c:crossBetween val="midCat"/>
        <c:dispUnits/>
        <c:majorUnit val="5"/>
      </c:valAx>
      <c:valAx>
        <c:axId val="3268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E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01188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75"/>
          <c:w val="0.8345"/>
          <c:h val="0.90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'Problema 3 demo'!$A$11:$A$22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24.5</c:v>
                </c:pt>
                <c:pt idx="6">
                  <c:v>25</c:v>
                </c:pt>
                <c:pt idx="7">
                  <c:v>25.5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35</c:v>
                </c:pt>
              </c:numCache>
            </c:numRef>
          </c:xVal>
          <c:yVal>
            <c:numRef>
              <c:f>'Problema 3 demo'!$I$11:$I$22</c:f>
              <c:numCache>
                <c:ptCount val="12"/>
                <c:pt idx="0">
                  <c:v>0.08474438023414504</c:v>
                </c:pt>
                <c:pt idx="1">
                  <c:v>0.0815556988080392</c:v>
                </c:pt>
                <c:pt idx="2">
                  <c:v>0.07763686149523136</c:v>
                </c:pt>
                <c:pt idx="3">
                  <c:v>0.0637342964737867</c:v>
                </c:pt>
                <c:pt idx="4">
                  <c:v>0.04447761450061971</c:v>
                </c:pt>
                <c:pt idx="5">
                  <c:v>0.03630261762841519</c:v>
                </c:pt>
                <c:pt idx="6">
                  <c:v>-0.019717108715801207</c:v>
                </c:pt>
                <c:pt idx="7">
                  <c:v>-0.07568983719745745</c:v>
                </c:pt>
                <c:pt idx="8">
                  <c:v>-0.08381764708038494</c:v>
                </c:pt>
                <c:pt idx="9">
                  <c:v>-0.09194545696331241</c:v>
                </c:pt>
                <c:pt idx="10">
                  <c:v>-0.10268983719745739</c:v>
                </c:pt>
                <c:pt idx="11">
                  <c:v>-0.11081764708038488</c:v>
                </c:pt>
              </c:numCache>
            </c:numRef>
          </c:yVal>
          <c:smooth val="1"/>
        </c:ser>
        <c:axId val="25721454"/>
        <c:axId val="30166495"/>
      </c:scatterChart>
      <c:valAx>
        <c:axId val="2572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</a:t>
                </a:r>
                <a:r>
                  <a:rPr lang="en-US" cap="none" sz="1000" b="1" i="0" u="none" baseline="-25000"/>
                  <a:t>T</a:t>
                </a:r>
                <a:r>
                  <a:rPr lang="en-US" cap="none" sz="1000" b="1" i="0" u="none" baseline="0"/>
                  <a:t>/cm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166495"/>
        <c:crossesAt val="-0.15"/>
        <c:crossBetween val="midCat"/>
        <c:dispUnits/>
      </c:valAx>
      <c:valAx>
        <c:axId val="3016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E</a:t>
                </a:r>
                <a:r>
                  <a:rPr lang="en-US" cap="none" sz="1000" b="1" i="0" u="none" baseline="0"/>
                  <a:t>/V(SCE)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in"/>
        <c:minorTickMark val="none"/>
        <c:tickLblPos val="nextTo"/>
        <c:crossAx val="25721454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05"/>
          <c:w val="0.831"/>
          <c:h val="0.88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'Problema 3 demo'!$A$11:$A$22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24.5</c:v>
                </c:pt>
                <c:pt idx="6">
                  <c:v>25</c:v>
                </c:pt>
                <c:pt idx="7">
                  <c:v>25.5</c:v>
                </c:pt>
                <c:pt idx="8">
                  <c:v>26</c:v>
                </c:pt>
                <c:pt idx="9">
                  <c:v>27</c:v>
                </c:pt>
                <c:pt idx="10">
                  <c:v>30</c:v>
                </c:pt>
                <c:pt idx="11">
                  <c:v>35</c:v>
                </c:pt>
              </c:numCache>
            </c:numRef>
          </c:xVal>
          <c:yVal>
            <c:numRef>
              <c:f>'Problema 3 demo'!$G$11:$G$22</c:f>
              <c:numCache>
                <c:ptCount val="12"/>
                <c:pt idx="0">
                  <c:v>2.6020599913279625</c:v>
                </c:pt>
                <c:pt idx="1">
                  <c:v>2.720159303405957</c:v>
                </c:pt>
                <c:pt idx="2">
                  <c:v>2.8653014261025436</c:v>
                </c:pt>
                <c:pt idx="3">
                  <c:v>3.380211241711606</c:v>
                </c:pt>
                <c:pt idx="4">
                  <c:v>4.093421685162234</c:v>
                </c:pt>
                <c:pt idx="5">
                  <c:v>4.3961993470957355</c:v>
                </c:pt>
                <c:pt idx="6">
                  <c:v>6.471004026511157</c:v>
                </c:pt>
                <c:pt idx="7">
                  <c:v>8.544068044350277</c:v>
                </c:pt>
                <c:pt idx="8">
                  <c:v>8.845098040014259</c:v>
                </c:pt>
                <c:pt idx="9">
                  <c:v>9.146128035678238</c:v>
                </c:pt>
                <c:pt idx="10">
                  <c:v>9.544068044350276</c:v>
                </c:pt>
                <c:pt idx="11">
                  <c:v>9.845098040014257</c:v>
                </c:pt>
              </c:numCache>
            </c:numRef>
          </c:yVal>
          <c:smooth val="1"/>
        </c:ser>
        <c:axId val="3063000"/>
        <c:axId val="27567001"/>
      </c:scatterChart>
      <c:val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</a:t>
                </a:r>
                <a:r>
                  <a:rPr lang="en-US" cap="none" sz="1000" b="1" i="0" u="none" baseline="-25000"/>
                  <a:t>T</a:t>
                </a:r>
                <a:r>
                  <a:rPr lang="en-US" cap="none" sz="1000" b="1" i="0" u="none" baseline="0"/>
                  <a:t>/cm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67001"/>
        <c:crossesAt val="-0.15"/>
        <c:crossBetween val="midCat"/>
        <c:dispUnits/>
      </c:valAx>
      <c:valAx>
        <c:axId val="2756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63000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5</xdr:row>
      <xdr:rowOff>114300</xdr:rowOff>
    </xdr:from>
    <xdr:to>
      <xdr:col>15</xdr:col>
      <xdr:colOff>504825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9477375" y="1352550"/>
        <a:ext cx="3038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428625</xdr:colOff>
      <xdr:row>22</xdr:row>
      <xdr:rowOff>0</xdr:rowOff>
    </xdr:from>
    <xdr:to>
      <xdr:col>15</xdr:col>
      <xdr:colOff>428625</xdr:colOff>
      <xdr:row>38</xdr:row>
      <xdr:rowOff>142875</xdr:rowOff>
    </xdr:to>
    <xdr:graphicFrame>
      <xdr:nvGraphicFramePr>
        <xdr:cNvPr id="2" name="Chart 4"/>
        <xdr:cNvGraphicFramePr/>
      </xdr:nvGraphicFramePr>
      <xdr:xfrm>
        <a:off x="9391650" y="4381500"/>
        <a:ext cx="30480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9</xdr:row>
      <xdr:rowOff>9525</xdr:rowOff>
    </xdr:from>
    <xdr:to>
      <xdr:col>16</xdr:col>
      <xdr:colOff>371475</xdr:colOff>
      <xdr:row>28</xdr:row>
      <xdr:rowOff>152400</xdr:rowOff>
    </xdr:to>
    <xdr:graphicFrame>
      <xdr:nvGraphicFramePr>
        <xdr:cNvPr id="1" name="Chart 2"/>
        <xdr:cNvGraphicFramePr/>
      </xdr:nvGraphicFramePr>
      <xdr:xfrm>
        <a:off x="8324850" y="2114550"/>
        <a:ext cx="3943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14</xdr:row>
      <xdr:rowOff>28575</xdr:rowOff>
    </xdr:from>
    <xdr:to>
      <xdr:col>15</xdr:col>
      <xdr:colOff>390525</xdr:colOff>
      <xdr:row>33</xdr:row>
      <xdr:rowOff>76200</xdr:rowOff>
    </xdr:to>
    <xdr:graphicFrame>
      <xdr:nvGraphicFramePr>
        <xdr:cNvPr id="1" name="Chart 2"/>
        <xdr:cNvGraphicFramePr/>
      </xdr:nvGraphicFramePr>
      <xdr:xfrm>
        <a:off x="9077325" y="3543300"/>
        <a:ext cx="3276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1</xdr:row>
      <xdr:rowOff>9525</xdr:rowOff>
    </xdr:from>
    <xdr:to>
      <xdr:col>15</xdr:col>
      <xdr:colOff>428625</xdr:colOff>
      <xdr:row>13</xdr:row>
      <xdr:rowOff>104775</xdr:rowOff>
    </xdr:to>
    <xdr:graphicFrame>
      <xdr:nvGraphicFramePr>
        <xdr:cNvPr id="2" name="Chart 3"/>
        <xdr:cNvGraphicFramePr/>
      </xdr:nvGraphicFramePr>
      <xdr:xfrm>
        <a:off x="8972550" y="247650"/>
        <a:ext cx="34194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:K7"/>
    </sheetView>
  </sheetViews>
  <sheetFormatPr defaultColWidth="9.140625" defaultRowHeight="12.75"/>
  <cols>
    <col min="1" max="1" width="11.8515625" style="0" customWidth="1"/>
    <col min="2" max="2" width="15.140625" style="0" customWidth="1"/>
    <col min="3" max="4" width="14.7109375" style="0" customWidth="1"/>
    <col min="5" max="5" width="13.28125" style="0" customWidth="1"/>
    <col min="6" max="6" width="12.00390625" style="0" customWidth="1"/>
    <col min="7" max="7" width="13.00390625" style="0" customWidth="1"/>
    <col min="8" max="8" width="24.28125" style="0" customWidth="1"/>
    <col min="9" max="9" width="15.421875" style="0" customWidth="1"/>
    <col min="10" max="10" width="7.00390625" style="0" hidden="1" customWidth="1"/>
  </cols>
  <sheetData>
    <row r="1" ht="18.75">
      <c r="A1" s="11" t="s">
        <v>10</v>
      </c>
    </row>
    <row r="2" ht="18.75">
      <c r="A2" s="10"/>
    </row>
    <row r="3" spans="1:7" ht="24">
      <c r="A3" s="12" t="s">
        <v>53</v>
      </c>
      <c r="B3" s="3"/>
      <c r="C3" s="3"/>
      <c r="D3" s="3"/>
      <c r="E3" s="3"/>
      <c r="F3" s="3"/>
      <c r="G3" s="3"/>
    </row>
    <row r="4" spans="1:7" ht="15.75">
      <c r="A4" s="2"/>
      <c r="B4" s="3"/>
      <c r="C4" s="3"/>
      <c r="D4" s="3"/>
      <c r="E4" s="3"/>
      <c r="F4" s="3"/>
      <c r="G4" s="3"/>
    </row>
    <row r="5" spans="1:11" ht="20.25">
      <c r="A5" s="14" t="s">
        <v>11</v>
      </c>
      <c r="B5" s="1">
        <v>0.04</v>
      </c>
      <c r="C5" s="1" t="s">
        <v>12</v>
      </c>
      <c r="D5" s="1"/>
      <c r="E5" s="14" t="s">
        <v>14</v>
      </c>
      <c r="F5" s="1">
        <v>0.02</v>
      </c>
      <c r="G5" s="1" t="s">
        <v>9</v>
      </c>
      <c r="H5" s="14" t="s">
        <v>16</v>
      </c>
      <c r="I5" s="1">
        <v>0.799</v>
      </c>
      <c r="J5" s="1" t="s">
        <v>0</v>
      </c>
      <c r="K5" s="1" t="s">
        <v>0</v>
      </c>
    </row>
    <row r="6" spans="1:12" ht="18.75">
      <c r="A6" s="14" t="s">
        <v>13</v>
      </c>
      <c r="B6" s="1">
        <v>0.025</v>
      </c>
      <c r="C6" s="1" t="s">
        <v>9</v>
      </c>
      <c r="D6" s="1"/>
      <c r="F6" s="14"/>
      <c r="G6" s="1"/>
      <c r="H6" s="14" t="s">
        <v>17</v>
      </c>
      <c r="I6" s="20">
        <v>0.25</v>
      </c>
      <c r="J6" s="1">
        <v>0.25</v>
      </c>
      <c r="K6" s="1" t="s">
        <v>0</v>
      </c>
      <c r="L6" s="1"/>
    </row>
    <row r="7" spans="1:4" ht="18.75">
      <c r="A7" s="14" t="s">
        <v>15</v>
      </c>
      <c r="B7" s="6">
        <v>4E-13</v>
      </c>
      <c r="C7" s="15"/>
      <c r="D7" s="15"/>
    </row>
    <row r="10" spans="1:9" ht="31.5" customHeight="1">
      <c r="A10" s="7" t="s">
        <v>1</v>
      </c>
      <c r="B10" s="8" t="s">
        <v>8</v>
      </c>
      <c r="C10" s="9" t="s">
        <v>2</v>
      </c>
      <c r="D10" s="9" t="s">
        <v>26</v>
      </c>
      <c r="E10" s="16" t="s">
        <v>3</v>
      </c>
      <c r="F10" s="16" t="s">
        <v>4</v>
      </c>
      <c r="G10" s="17" t="s">
        <v>5</v>
      </c>
      <c r="H10" s="18" t="s">
        <v>6</v>
      </c>
      <c r="I10" s="19" t="s">
        <v>7</v>
      </c>
    </row>
    <row r="11" spans="1:9" ht="12.75">
      <c r="A11" s="21">
        <v>0</v>
      </c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>
        <v>5</v>
      </c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>
        <v>10</v>
      </c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>
        <v>15</v>
      </c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>
        <v>20</v>
      </c>
      <c r="B15" s="21"/>
      <c r="C15" s="21"/>
      <c r="D15" s="21"/>
      <c r="E15" s="21"/>
      <c r="F15" s="21"/>
      <c r="G15" s="21"/>
      <c r="H15" s="21"/>
      <c r="I15" s="21"/>
    </row>
    <row r="16" spans="1:9" ht="12.75">
      <c r="A16" s="21">
        <v>25</v>
      </c>
      <c r="B16" s="21"/>
      <c r="C16" s="21"/>
      <c r="D16" s="21"/>
      <c r="E16" s="21"/>
      <c r="F16" s="21"/>
      <c r="G16" s="21"/>
      <c r="H16" s="21"/>
      <c r="I16" s="21"/>
    </row>
    <row r="17" spans="1:9" ht="12.75">
      <c r="A17" s="21">
        <v>30</v>
      </c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21">
        <v>35</v>
      </c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>
        <v>40</v>
      </c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>
        <v>45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21">
        <v>49</v>
      </c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>
        <v>49.5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>
        <v>49.9</v>
      </c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>
        <v>50</v>
      </c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21">
        <v>50.1</v>
      </c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>
        <v>50.5</v>
      </c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>
        <v>51</v>
      </c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>
        <v>55</v>
      </c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>
        <v>60</v>
      </c>
      <c r="B29" s="21"/>
      <c r="C29" s="21"/>
      <c r="D29" s="21"/>
      <c r="E29" s="21"/>
      <c r="F29" s="21"/>
      <c r="G29" s="21"/>
      <c r="H29" s="21"/>
      <c r="I29" s="21"/>
    </row>
    <row r="31" ht="18.75">
      <c r="A31" s="1" t="s">
        <v>49</v>
      </c>
    </row>
    <row r="33" ht="15.75">
      <c r="A33" s="22" t="s">
        <v>18</v>
      </c>
    </row>
    <row r="35" ht="15.75">
      <c r="A35" s="22" t="s">
        <v>19</v>
      </c>
    </row>
    <row r="37" spans="1:11" ht="20.25">
      <c r="A37" s="24" t="s">
        <v>23</v>
      </c>
      <c r="I37" s="14" t="s">
        <v>21</v>
      </c>
      <c r="K37" s="1" t="s">
        <v>22</v>
      </c>
    </row>
    <row r="39" ht="15.75">
      <c r="A39" s="22" t="s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40">
      <selection activeCell="B41" sqref="B41"/>
    </sheetView>
  </sheetViews>
  <sheetFormatPr defaultColWidth="9.140625" defaultRowHeight="12.75"/>
  <cols>
    <col min="1" max="1" width="11.8515625" style="0" customWidth="1"/>
    <col min="2" max="2" width="15.140625" style="0" customWidth="1"/>
    <col min="3" max="4" width="14.7109375" style="0" customWidth="1"/>
    <col min="5" max="5" width="13.28125" style="0" customWidth="1"/>
    <col min="6" max="6" width="12.00390625" style="0" customWidth="1"/>
    <col min="7" max="7" width="13.00390625" style="0" customWidth="1"/>
    <col min="8" max="8" width="24.28125" style="0" customWidth="1"/>
    <col min="9" max="9" width="15.421875" style="0" customWidth="1"/>
    <col min="10" max="10" width="7.00390625" style="0" hidden="1" customWidth="1"/>
  </cols>
  <sheetData>
    <row r="1" ht="18.75">
      <c r="A1" s="11" t="s">
        <v>10</v>
      </c>
    </row>
    <row r="2" ht="18.75">
      <c r="A2" s="10"/>
    </row>
    <row r="3" spans="1:7" ht="24">
      <c r="A3" s="12" t="s">
        <v>53</v>
      </c>
      <c r="B3" s="3"/>
      <c r="C3" s="3"/>
      <c r="D3" s="3"/>
      <c r="E3" s="3"/>
      <c r="F3" s="3"/>
      <c r="G3" s="3"/>
    </row>
    <row r="4" spans="1:7" ht="15.75">
      <c r="A4" s="2"/>
      <c r="B4" s="3"/>
      <c r="C4" s="3"/>
      <c r="D4" s="3"/>
      <c r="E4" s="3"/>
      <c r="F4" s="3"/>
      <c r="G4" s="3"/>
    </row>
    <row r="5" spans="1:11" ht="20.25">
      <c r="A5" s="14" t="s">
        <v>11</v>
      </c>
      <c r="B5" s="1">
        <v>0.04</v>
      </c>
      <c r="C5" s="1" t="s">
        <v>12</v>
      </c>
      <c r="D5" s="1"/>
      <c r="E5" s="14" t="s">
        <v>14</v>
      </c>
      <c r="F5" s="1">
        <v>0.02</v>
      </c>
      <c r="G5" s="1" t="s">
        <v>9</v>
      </c>
      <c r="H5" s="14" t="s">
        <v>16</v>
      </c>
      <c r="I5" s="1">
        <v>0.799</v>
      </c>
      <c r="J5" s="1" t="s">
        <v>0</v>
      </c>
      <c r="K5" s="1" t="s">
        <v>0</v>
      </c>
    </row>
    <row r="6" spans="1:12" ht="18.75">
      <c r="A6" s="14" t="s">
        <v>13</v>
      </c>
      <c r="B6" s="1">
        <v>0.025</v>
      </c>
      <c r="C6" s="1" t="s">
        <v>9</v>
      </c>
      <c r="D6" s="1"/>
      <c r="F6" s="14"/>
      <c r="G6" s="1"/>
      <c r="H6" s="14" t="s">
        <v>17</v>
      </c>
      <c r="I6" s="20">
        <v>0.25</v>
      </c>
      <c r="J6" s="1">
        <v>0.25</v>
      </c>
      <c r="K6" s="1" t="s">
        <v>0</v>
      </c>
      <c r="L6" s="1"/>
    </row>
    <row r="7" spans="1:11" ht="18.75">
      <c r="A7" s="14" t="s">
        <v>15</v>
      </c>
      <c r="B7" s="6">
        <v>4E-13</v>
      </c>
      <c r="C7" s="1" t="s">
        <v>42</v>
      </c>
      <c r="D7" s="31">
        <f>-LOG(B7)</f>
        <v>12.397940008672037</v>
      </c>
      <c r="H7" s="13" t="s">
        <v>48</v>
      </c>
      <c r="I7">
        <v>0.0591597</v>
      </c>
      <c r="K7" t="s">
        <v>0</v>
      </c>
    </row>
    <row r="10" spans="1:9" ht="31.5" customHeight="1">
      <c r="A10" s="7" t="s">
        <v>1</v>
      </c>
      <c r="B10" s="8" t="s">
        <v>8</v>
      </c>
      <c r="C10" s="9" t="s">
        <v>2</v>
      </c>
      <c r="D10" s="66" t="s">
        <v>26</v>
      </c>
      <c r="E10" s="16" t="s">
        <v>3</v>
      </c>
      <c r="F10" s="62" t="s">
        <v>4</v>
      </c>
      <c r="G10" s="17" t="s">
        <v>5</v>
      </c>
      <c r="H10" s="68" t="s">
        <v>6</v>
      </c>
      <c r="I10" s="19" t="s">
        <v>7</v>
      </c>
    </row>
    <row r="11" spans="1:9" ht="12.75">
      <c r="A11" s="21">
        <v>0</v>
      </c>
      <c r="B11" s="29">
        <f>$B$5+A11/1000</f>
        <v>0.04</v>
      </c>
      <c r="C11" s="41">
        <f>($B$5*$B$6-$F$5*A11/1000)/B11</f>
        <v>0.025</v>
      </c>
      <c r="D11" s="67">
        <f>-LOG(C11)</f>
        <v>1.6020599913279623</v>
      </c>
      <c r="E11" s="21" t="s">
        <v>43</v>
      </c>
      <c r="F11" s="63" t="s">
        <v>43</v>
      </c>
      <c r="G11" s="21" t="s">
        <v>43</v>
      </c>
      <c r="H11" s="69" t="s">
        <v>43</v>
      </c>
      <c r="I11" s="35" t="s">
        <v>44</v>
      </c>
    </row>
    <row r="12" spans="1:9" ht="12.75">
      <c r="A12" s="21">
        <v>5</v>
      </c>
      <c r="B12" s="29">
        <f aca="true" t="shared" si="0" ref="B12:B31">$B$5+A12/1000</f>
        <v>0.045</v>
      </c>
      <c r="C12" s="41">
        <f aca="true" t="shared" si="1" ref="C12:C23">($B$5*$B$6-$F$5*A12/1000)/B12</f>
        <v>0.02</v>
      </c>
      <c r="D12" s="67">
        <f aca="true" t="shared" si="2" ref="D12:D31">-LOG(C12)</f>
        <v>1.6989700043360187</v>
      </c>
      <c r="E12" s="38">
        <f>$B$7/C12</f>
        <v>2E-11</v>
      </c>
      <c r="F12" s="64">
        <f>-LOG(E12)</f>
        <v>10.698970004336019</v>
      </c>
      <c r="G12" s="42">
        <f>$I$5-$I$7*F12</f>
        <v>0.16605214423448245</v>
      </c>
      <c r="H12" s="70">
        <f>G12-$I$6</f>
        <v>-0.08394785576551755</v>
      </c>
      <c r="I12" s="30"/>
    </row>
    <row r="13" spans="1:9" ht="12.75">
      <c r="A13" s="21">
        <v>10</v>
      </c>
      <c r="B13" s="29">
        <f t="shared" si="0"/>
        <v>0.05</v>
      </c>
      <c r="C13" s="41">
        <f t="shared" si="1"/>
        <v>0.016</v>
      </c>
      <c r="D13" s="67">
        <f t="shared" si="2"/>
        <v>1.7958800173440752</v>
      </c>
      <c r="E13" s="38">
        <f aca="true" t="shared" si="3" ref="E13:E23">$B$7/C13</f>
        <v>2.5E-11</v>
      </c>
      <c r="F13" s="64">
        <f aca="true" t="shared" si="4" ref="F13:F23">-LOG(E13)</f>
        <v>10.602059991327963</v>
      </c>
      <c r="G13" s="42">
        <f aca="true" t="shared" si="5" ref="G13:G31">$I$5-$I$7*F13</f>
        <v>0.17178531153103516</v>
      </c>
      <c r="H13" s="70">
        <f aca="true" t="shared" si="6" ref="H13:H31">G13-$I$6</f>
        <v>-0.07821468846896484</v>
      </c>
      <c r="I13" s="32"/>
    </row>
    <row r="14" spans="1:9" ht="12.75">
      <c r="A14" s="21">
        <v>15</v>
      </c>
      <c r="B14" s="29">
        <f t="shared" si="0"/>
        <v>0.055</v>
      </c>
      <c r="C14" s="41">
        <f t="shared" si="1"/>
        <v>0.01272727272727273</v>
      </c>
      <c r="D14" s="67">
        <f t="shared" si="2"/>
        <v>1.895264649479987</v>
      </c>
      <c r="E14" s="38">
        <f t="shared" si="3"/>
        <v>3.1428571428571423E-11</v>
      </c>
      <c r="F14" s="64">
        <f t="shared" si="4"/>
        <v>10.50267535919205</v>
      </c>
      <c r="G14" s="42">
        <f t="shared" si="5"/>
        <v>0.17766487655280605</v>
      </c>
      <c r="H14" s="70">
        <f t="shared" si="6"/>
        <v>-0.07233512344719395</v>
      </c>
      <c r="I14" s="32"/>
    </row>
    <row r="15" spans="1:9" ht="12.75">
      <c r="A15" s="21">
        <v>20</v>
      </c>
      <c r="B15" s="29">
        <f t="shared" si="0"/>
        <v>0.06</v>
      </c>
      <c r="C15" s="41">
        <f t="shared" si="1"/>
        <v>0.010000000000000002</v>
      </c>
      <c r="D15" s="67">
        <f t="shared" si="2"/>
        <v>2</v>
      </c>
      <c r="E15" s="38">
        <f t="shared" si="3"/>
        <v>3.999999999999999E-11</v>
      </c>
      <c r="F15" s="64">
        <f t="shared" si="4"/>
        <v>10.397940008672037</v>
      </c>
      <c r="G15" s="42">
        <f t="shared" si="5"/>
        <v>0.18386098846896493</v>
      </c>
      <c r="H15" s="70">
        <f t="shared" si="6"/>
        <v>-0.06613901153103507</v>
      </c>
      <c r="I15" s="32"/>
    </row>
    <row r="16" spans="1:9" ht="12.75">
      <c r="A16" s="21">
        <v>25</v>
      </c>
      <c r="B16" s="29">
        <f t="shared" si="0"/>
        <v>0.065</v>
      </c>
      <c r="C16" s="41">
        <f t="shared" si="1"/>
        <v>0.007692307692307692</v>
      </c>
      <c r="D16" s="67">
        <f t="shared" si="2"/>
        <v>2.113943352306837</v>
      </c>
      <c r="E16" s="38">
        <f t="shared" si="3"/>
        <v>5.2E-11</v>
      </c>
      <c r="F16" s="64">
        <f t="shared" si="4"/>
        <v>10.2839966563652</v>
      </c>
      <c r="G16" s="42">
        <f t="shared" si="5"/>
        <v>0.19060184300843164</v>
      </c>
      <c r="H16" s="70">
        <f t="shared" si="6"/>
        <v>-0.05939815699156836</v>
      </c>
      <c r="I16" s="32"/>
    </row>
    <row r="17" spans="1:9" ht="12.75">
      <c r="A17" s="21">
        <v>30</v>
      </c>
      <c r="B17" s="29">
        <f t="shared" si="0"/>
        <v>0.07</v>
      </c>
      <c r="C17" s="41">
        <f t="shared" si="1"/>
        <v>0.005714285714285715</v>
      </c>
      <c r="D17" s="67">
        <f t="shared" si="2"/>
        <v>2.2430380486862944</v>
      </c>
      <c r="E17" s="38">
        <f t="shared" si="3"/>
        <v>6.999999999999999E-11</v>
      </c>
      <c r="F17" s="64">
        <f t="shared" si="4"/>
        <v>10.154901959985743</v>
      </c>
      <c r="G17" s="42">
        <f t="shared" si="5"/>
        <v>0.19823904651783142</v>
      </c>
      <c r="H17" s="70">
        <f t="shared" si="6"/>
        <v>-0.05176095348216858</v>
      </c>
      <c r="I17" s="34" t="s">
        <v>45</v>
      </c>
    </row>
    <row r="18" spans="1:9" ht="12.75">
      <c r="A18" s="21">
        <v>35</v>
      </c>
      <c r="B18" s="29">
        <f t="shared" si="0"/>
        <v>0.07500000000000001</v>
      </c>
      <c r="C18" s="41">
        <f t="shared" si="1"/>
        <v>0.003999999999999998</v>
      </c>
      <c r="D18" s="67">
        <f t="shared" si="2"/>
        <v>2.397940008672038</v>
      </c>
      <c r="E18" s="38">
        <f t="shared" si="3"/>
        <v>1.0000000000000004E-10</v>
      </c>
      <c r="F18" s="64">
        <f t="shared" si="4"/>
        <v>10</v>
      </c>
      <c r="G18" s="42">
        <f t="shared" si="5"/>
        <v>0.207403</v>
      </c>
      <c r="H18" s="70">
        <f t="shared" si="6"/>
        <v>-0.042596999999999996</v>
      </c>
      <c r="I18" s="32"/>
    </row>
    <row r="19" spans="1:9" ht="12.75">
      <c r="A19" s="21">
        <v>40</v>
      </c>
      <c r="B19" s="29">
        <f t="shared" si="0"/>
        <v>0.08</v>
      </c>
      <c r="C19" s="41">
        <f t="shared" si="1"/>
        <v>0.0024999999999999996</v>
      </c>
      <c r="D19" s="67">
        <f t="shared" si="2"/>
        <v>2.6020599913279625</v>
      </c>
      <c r="E19" s="38">
        <f t="shared" si="3"/>
        <v>1.6000000000000004E-10</v>
      </c>
      <c r="F19" s="64">
        <f t="shared" si="4"/>
        <v>9.795880017344075</v>
      </c>
      <c r="G19" s="42">
        <f t="shared" si="5"/>
        <v>0.21947867693792977</v>
      </c>
      <c r="H19" s="70">
        <f t="shared" si="6"/>
        <v>-0.030521323062070227</v>
      </c>
      <c r="I19" s="32"/>
    </row>
    <row r="20" spans="1:9" ht="12.75">
      <c r="A20" s="21">
        <v>45</v>
      </c>
      <c r="B20" s="29">
        <f t="shared" si="0"/>
        <v>0.08499999999999999</v>
      </c>
      <c r="C20" s="41">
        <f t="shared" si="1"/>
        <v>0.0011764705882352947</v>
      </c>
      <c r="D20" s="67">
        <f t="shared" si="2"/>
        <v>2.9294189257142924</v>
      </c>
      <c r="E20" s="38">
        <f t="shared" si="3"/>
        <v>3.3999999999999986E-10</v>
      </c>
      <c r="F20" s="64">
        <f t="shared" si="4"/>
        <v>9.468521082957745</v>
      </c>
      <c r="G20" s="42">
        <f t="shared" si="5"/>
        <v>0.23884513328854473</v>
      </c>
      <c r="H20" s="70">
        <f t="shared" si="6"/>
        <v>-0.011154866711455269</v>
      </c>
      <c r="I20" s="32"/>
    </row>
    <row r="21" spans="1:9" ht="12.75">
      <c r="A21" s="21">
        <v>49</v>
      </c>
      <c r="B21" s="29">
        <f t="shared" si="0"/>
        <v>0.089</v>
      </c>
      <c r="C21" s="41">
        <f t="shared" si="1"/>
        <v>0.0002247191011235961</v>
      </c>
      <c r="D21" s="67">
        <f t="shared" si="2"/>
        <v>3.64836001098093</v>
      </c>
      <c r="E21" s="38">
        <f t="shared" si="3"/>
        <v>1.7799999999999953E-09</v>
      </c>
      <c r="F21" s="64">
        <f t="shared" si="4"/>
        <v>8.749579997691107</v>
      </c>
      <c r="G21" s="42">
        <f t="shared" si="5"/>
        <v>0.2813774722105934</v>
      </c>
      <c r="H21" s="70">
        <f t="shared" si="6"/>
        <v>0.03137747221059339</v>
      </c>
      <c r="I21" s="32"/>
    </row>
    <row r="22" spans="1:9" ht="12.75">
      <c r="A22" s="21">
        <v>49.5</v>
      </c>
      <c r="B22" s="29">
        <f t="shared" si="0"/>
        <v>0.0895</v>
      </c>
      <c r="C22" s="41">
        <f t="shared" si="1"/>
        <v>0.0001117318435754193</v>
      </c>
      <c r="D22" s="67">
        <f t="shared" si="2"/>
        <v>3.9518230353159107</v>
      </c>
      <c r="E22" s="38">
        <f t="shared" si="3"/>
        <v>3.5799999999999905E-09</v>
      </c>
      <c r="F22" s="64">
        <f t="shared" si="4"/>
        <v>8.446116973356126</v>
      </c>
      <c r="G22" s="42">
        <f t="shared" si="5"/>
        <v>0.2993302536913436</v>
      </c>
      <c r="H22" s="70">
        <f t="shared" si="6"/>
        <v>0.049330253691343584</v>
      </c>
      <c r="I22" s="32"/>
    </row>
    <row r="23" spans="1:9" ht="12.75">
      <c r="A23" s="21">
        <v>49.9</v>
      </c>
      <c r="B23" s="29">
        <f t="shared" si="0"/>
        <v>0.08990000000000001</v>
      </c>
      <c r="C23" s="41">
        <f t="shared" si="1"/>
        <v>2.224694104560677E-05</v>
      </c>
      <c r="D23" s="67">
        <f t="shared" si="2"/>
        <v>4.652729696069237</v>
      </c>
      <c r="E23" s="38">
        <f t="shared" si="3"/>
        <v>1.7979999999999563E-08</v>
      </c>
      <c r="F23" s="64">
        <f t="shared" si="4"/>
        <v>7.745210312602801</v>
      </c>
      <c r="G23" s="42">
        <f t="shared" si="5"/>
        <v>0.3407956814695121</v>
      </c>
      <c r="H23" s="70">
        <f t="shared" si="6"/>
        <v>0.09079568146951211</v>
      </c>
      <c r="I23" s="33"/>
    </row>
    <row r="24" spans="1:9" ht="12.75">
      <c r="A24" s="54">
        <v>50</v>
      </c>
      <c r="B24" s="55">
        <f t="shared" si="0"/>
        <v>0.09</v>
      </c>
      <c r="C24" s="56">
        <f>SQRT($B$7)</f>
        <v>6.324555320336758E-07</v>
      </c>
      <c r="D24" s="57">
        <f>$D$7/2</f>
        <v>6.198970004336019</v>
      </c>
      <c r="E24" s="58">
        <f>SQRT($B$7)</f>
        <v>6.324555320336758E-07</v>
      </c>
      <c r="F24" s="57">
        <f>$D$7/2</f>
        <v>6.198970004336019</v>
      </c>
      <c r="G24" s="59">
        <f>$I$5-$I$7*F24</f>
        <v>0.43227079423448245</v>
      </c>
      <c r="H24" s="60">
        <f t="shared" si="6"/>
        <v>0.18227079423448245</v>
      </c>
      <c r="I24" s="61" t="s">
        <v>46</v>
      </c>
    </row>
    <row r="25" spans="1:9" ht="12.75">
      <c r="A25" s="21">
        <v>50.1</v>
      </c>
      <c r="B25" s="29">
        <f t="shared" si="0"/>
        <v>0.0901</v>
      </c>
      <c r="C25" s="41">
        <f>$B$7/E25</f>
        <v>1.8019999999999562E-08</v>
      </c>
      <c r="D25" s="67">
        <f t="shared" si="2"/>
        <v>7.744245213356966</v>
      </c>
      <c r="E25" s="39">
        <f>($F$5*A25/1000-$B$5*$B$6)/B25</f>
        <v>2.2197558268590994E-05</v>
      </c>
      <c r="F25" s="65">
        <f>-LOG(E25)</f>
        <v>4.653694795315071</v>
      </c>
      <c r="G25" s="42">
        <f t="shared" si="5"/>
        <v>0.523688812017599</v>
      </c>
      <c r="H25" s="70">
        <f t="shared" si="6"/>
        <v>0.273688812017599</v>
      </c>
      <c r="I25" s="30"/>
    </row>
    <row r="26" spans="1:9" ht="12.75">
      <c r="A26" s="21">
        <v>50.5</v>
      </c>
      <c r="B26" s="29">
        <f t="shared" si="0"/>
        <v>0.0905</v>
      </c>
      <c r="C26" s="41">
        <f aca="true" t="shared" si="7" ref="C26:C31">$B$7/E26</f>
        <v>3.6199999999999904E-09</v>
      </c>
      <c r="D26" s="67">
        <f t="shared" si="2"/>
        <v>8.441291429466835</v>
      </c>
      <c r="E26" s="39">
        <f aca="true" t="shared" si="8" ref="E26:E31">($F$5*A26/1000-$B$5*$B$6)/B26</f>
        <v>0.00011049723756906107</v>
      </c>
      <c r="F26" s="65">
        <f aca="true" t="shared" si="9" ref="F26:F31">-LOG(E26)</f>
        <v>3.956648579205202</v>
      </c>
      <c r="G26" s="42">
        <f t="shared" si="5"/>
        <v>0.5649258570487941</v>
      </c>
      <c r="H26" s="70">
        <f t="shared" si="6"/>
        <v>0.31492585704879406</v>
      </c>
      <c r="I26" s="32"/>
    </row>
    <row r="27" spans="1:9" ht="12.75">
      <c r="A27" s="21">
        <v>51</v>
      </c>
      <c r="B27" s="29">
        <f t="shared" si="0"/>
        <v>0.091</v>
      </c>
      <c r="C27" s="41">
        <f t="shared" si="7"/>
        <v>1.8199999999999954E-09</v>
      </c>
      <c r="D27" s="67">
        <f t="shared" si="2"/>
        <v>8.739928612014927</v>
      </c>
      <c r="E27" s="39">
        <f t="shared" si="8"/>
        <v>0.00021978021978022035</v>
      </c>
      <c r="F27" s="65">
        <f t="shared" si="9"/>
        <v>3.6580113966571113</v>
      </c>
      <c r="G27" s="42">
        <f t="shared" si="5"/>
        <v>0.5825931431771844</v>
      </c>
      <c r="H27" s="70">
        <f t="shared" si="6"/>
        <v>0.33259314317718436</v>
      </c>
      <c r="I27" s="34" t="s">
        <v>47</v>
      </c>
    </row>
    <row r="28" spans="1:9" ht="12.75">
      <c r="A28" s="21">
        <v>55</v>
      </c>
      <c r="B28" s="29">
        <f t="shared" si="0"/>
        <v>0.095</v>
      </c>
      <c r="C28" s="41">
        <f t="shared" si="7"/>
        <v>3.799999999999999E-10</v>
      </c>
      <c r="D28" s="67">
        <f t="shared" si="2"/>
        <v>9.42021640338319</v>
      </c>
      <c r="E28" s="39">
        <f t="shared" si="8"/>
        <v>0.0010526315789473688</v>
      </c>
      <c r="F28" s="65">
        <f t="shared" si="9"/>
        <v>2.9777236052888476</v>
      </c>
      <c r="G28" s="42">
        <f t="shared" si="5"/>
        <v>0.6228387648281934</v>
      </c>
      <c r="H28" s="70">
        <f t="shared" si="6"/>
        <v>0.37283876482819345</v>
      </c>
      <c r="I28" s="32"/>
    </row>
    <row r="29" spans="1:9" ht="12.75">
      <c r="A29" s="21">
        <v>60</v>
      </c>
      <c r="B29" s="29">
        <f t="shared" si="0"/>
        <v>0.1</v>
      </c>
      <c r="C29" s="41">
        <f t="shared" si="7"/>
        <v>2.0000000000000014E-10</v>
      </c>
      <c r="D29" s="67">
        <f t="shared" si="2"/>
        <v>9.698970004336019</v>
      </c>
      <c r="E29" s="39">
        <f t="shared" si="8"/>
        <v>0.0019999999999999987</v>
      </c>
      <c r="F29" s="65">
        <f t="shared" si="9"/>
        <v>2.698970004336019</v>
      </c>
      <c r="G29" s="42">
        <f t="shared" si="5"/>
        <v>0.6393297442344824</v>
      </c>
      <c r="H29" s="70">
        <f t="shared" si="6"/>
        <v>0.3893297442344824</v>
      </c>
      <c r="I29" s="32"/>
    </row>
    <row r="30" spans="1:9" ht="12.75">
      <c r="A30" s="43">
        <v>70</v>
      </c>
      <c r="B30" s="50">
        <f t="shared" si="0"/>
        <v>0.11000000000000001</v>
      </c>
      <c r="C30" s="51">
        <f t="shared" si="7"/>
        <v>1.0999999999999997E-10</v>
      </c>
      <c r="D30" s="67">
        <f t="shared" si="2"/>
        <v>9.958607314841775</v>
      </c>
      <c r="E30" s="52">
        <f t="shared" si="8"/>
        <v>0.0036363636363636377</v>
      </c>
      <c r="F30" s="65">
        <f t="shared" si="9"/>
        <v>2.4393326938302624</v>
      </c>
      <c r="G30" s="53">
        <f t="shared" si="5"/>
        <v>0.6546898096328099</v>
      </c>
      <c r="H30" s="70">
        <f t="shared" si="6"/>
        <v>0.40468980963280987</v>
      </c>
      <c r="I30" s="32"/>
    </row>
    <row r="31" spans="1:9" ht="12.75">
      <c r="A31" s="43">
        <v>80</v>
      </c>
      <c r="B31" s="45">
        <f t="shared" si="0"/>
        <v>0.12</v>
      </c>
      <c r="C31" s="51">
        <f t="shared" si="7"/>
        <v>7.999999999999998E-11</v>
      </c>
      <c r="D31" s="67">
        <f t="shared" si="2"/>
        <v>10.096910013008056</v>
      </c>
      <c r="E31" s="52">
        <f t="shared" si="8"/>
        <v>0.005000000000000001</v>
      </c>
      <c r="F31" s="65">
        <f t="shared" si="9"/>
        <v>2.3010299956639813</v>
      </c>
      <c r="G31" s="53">
        <f t="shared" si="5"/>
        <v>0.6628717557655176</v>
      </c>
      <c r="H31" s="70">
        <f t="shared" si="6"/>
        <v>0.4128717557655176</v>
      </c>
      <c r="I31" s="33"/>
    </row>
    <row r="32" spans="1:8" ht="12.75">
      <c r="A32" s="44"/>
      <c r="B32" s="45"/>
      <c r="C32" s="46"/>
      <c r="E32" s="47"/>
      <c r="F32" s="48"/>
      <c r="G32" s="49"/>
      <c r="H32" s="49"/>
    </row>
    <row r="33" ht="18.75">
      <c r="A33" s="1" t="s">
        <v>49</v>
      </c>
    </row>
    <row r="35" ht="15.75">
      <c r="A35" s="22" t="s">
        <v>18</v>
      </c>
    </row>
    <row r="37" ht="15.75">
      <c r="A37" s="22" t="s">
        <v>19</v>
      </c>
    </row>
    <row r="39" spans="1:11" ht="20.25">
      <c r="A39" s="24" t="s">
        <v>23</v>
      </c>
      <c r="I39" s="14" t="s">
        <v>21</v>
      </c>
      <c r="K39" s="1" t="s">
        <v>22</v>
      </c>
    </row>
    <row r="41" ht="15.75">
      <c r="A41" s="22" t="s">
        <v>20</v>
      </c>
    </row>
  </sheetData>
  <printOptions/>
  <pageMargins left="0.28" right="0.25" top="1" bottom="1" header="0.17" footer="0.16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K8"/>
    </sheetView>
  </sheetViews>
  <sheetFormatPr defaultColWidth="9.140625" defaultRowHeight="12.75"/>
  <cols>
    <col min="1" max="1" width="11.8515625" style="0" customWidth="1"/>
    <col min="2" max="2" width="15.140625" style="0" customWidth="1"/>
    <col min="3" max="3" width="14.7109375" style="0" customWidth="1"/>
    <col min="4" max="4" width="13.28125" style="0" customWidth="1"/>
    <col min="5" max="6" width="12.00390625" style="0" customWidth="1"/>
    <col min="7" max="7" width="13.00390625" style="0" customWidth="1"/>
    <col min="8" max="8" width="24.28125" style="0" customWidth="1"/>
    <col min="9" max="9" width="15.421875" style="0" customWidth="1"/>
    <col min="10" max="10" width="7.00390625" style="0" hidden="1" customWidth="1"/>
  </cols>
  <sheetData>
    <row r="1" ht="18.75">
      <c r="A1" s="25" t="s">
        <v>24</v>
      </c>
    </row>
    <row r="2" ht="18.75">
      <c r="A2" s="10"/>
    </row>
    <row r="3" spans="1:7" ht="23.25">
      <c r="A3" s="26" t="s">
        <v>25</v>
      </c>
      <c r="B3" s="3"/>
      <c r="C3" s="3"/>
      <c r="D3" s="3"/>
      <c r="E3" s="3"/>
      <c r="F3" s="3"/>
      <c r="G3" s="3"/>
    </row>
    <row r="4" spans="1:7" ht="15.75">
      <c r="A4" s="2"/>
      <c r="B4" s="3"/>
      <c r="C4" s="3"/>
      <c r="D4" s="3"/>
      <c r="E4" s="3"/>
      <c r="F4" s="3"/>
      <c r="G4" s="3"/>
    </row>
    <row r="5" spans="1:11" ht="20.25">
      <c r="A5" s="14" t="s">
        <v>11</v>
      </c>
      <c r="B5" s="1">
        <v>0.025</v>
      </c>
      <c r="C5" s="1" t="s">
        <v>12</v>
      </c>
      <c r="D5" s="14" t="s">
        <v>14</v>
      </c>
      <c r="E5" s="1">
        <v>0.01</v>
      </c>
      <c r="F5" s="1"/>
      <c r="G5" s="1" t="s">
        <v>9</v>
      </c>
      <c r="H5" s="4" t="s">
        <v>38</v>
      </c>
      <c r="I5" s="1">
        <v>0.334</v>
      </c>
      <c r="J5" s="1" t="s">
        <v>0</v>
      </c>
      <c r="K5" s="1" t="s">
        <v>0</v>
      </c>
    </row>
    <row r="6" spans="1:12" ht="18.75">
      <c r="A6" s="14" t="s">
        <v>13</v>
      </c>
      <c r="B6" s="1">
        <v>0.005</v>
      </c>
      <c r="C6" s="1" t="s">
        <v>9</v>
      </c>
      <c r="E6" s="14"/>
      <c r="F6" s="14"/>
      <c r="G6" s="1"/>
      <c r="H6" s="4" t="s">
        <v>39</v>
      </c>
      <c r="I6" s="28">
        <v>1.44</v>
      </c>
      <c r="J6" s="1">
        <v>0.25</v>
      </c>
      <c r="K6" s="1" t="s">
        <v>0</v>
      </c>
      <c r="L6" s="1"/>
    </row>
    <row r="7" spans="1:11" ht="18.75">
      <c r="A7" s="1" t="s">
        <v>36</v>
      </c>
      <c r="B7" s="1">
        <v>0</v>
      </c>
      <c r="C7" s="5" t="s">
        <v>37</v>
      </c>
      <c r="H7" s="4" t="s">
        <v>40</v>
      </c>
      <c r="I7">
        <v>0.244</v>
      </c>
      <c r="K7" t="s">
        <v>0</v>
      </c>
    </row>
    <row r="9" s="27" customFormat="1" ht="15.75">
      <c r="A9" s="23" t="s">
        <v>32</v>
      </c>
    </row>
    <row r="10" s="27" customFormat="1" ht="10.5" customHeight="1">
      <c r="A10" s="23"/>
    </row>
    <row r="11" s="27" customFormat="1" ht="21" customHeight="1">
      <c r="A11" s="23" t="s">
        <v>34</v>
      </c>
    </row>
    <row r="12" s="27" customFormat="1" ht="15" customHeight="1">
      <c r="A12" s="23"/>
    </row>
    <row r="13" s="27" customFormat="1" ht="18.75">
      <c r="A13" s="23" t="s">
        <v>35</v>
      </c>
    </row>
    <row r="14" s="27" customFormat="1" ht="15.75">
      <c r="A14" s="23"/>
    </row>
    <row r="15" s="27" customFormat="1" ht="15.75">
      <c r="A15" s="14" t="s">
        <v>33</v>
      </c>
    </row>
    <row r="16" ht="15.75">
      <c r="A16" s="1"/>
    </row>
    <row r="17" spans="1:9" ht="31.5" customHeight="1">
      <c r="A17" s="7" t="s">
        <v>1</v>
      </c>
      <c r="B17" s="8" t="s">
        <v>8</v>
      </c>
      <c r="C17" s="16" t="s">
        <v>27</v>
      </c>
      <c r="D17" s="16" t="s">
        <v>28</v>
      </c>
      <c r="E17" s="16" t="s">
        <v>29</v>
      </c>
      <c r="F17" s="9" t="s">
        <v>30</v>
      </c>
      <c r="G17" s="17" t="s">
        <v>31</v>
      </c>
      <c r="H17" s="18" t="s">
        <v>6</v>
      </c>
      <c r="I17" s="19" t="s">
        <v>7</v>
      </c>
    </row>
    <row r="18" spans="1:9" ht="12.75">
      <c r="A18" s="21">
        <v>0</v>
      </c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>
        <v>5</v>
      </c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2.75">
      <c r="A21" s="21">
        <v>15</v>
      </c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>
        <v>20</v>
      </c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>
        <v>24</v>
      </c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>
        <v>24.5</v>
      </c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21">
        <v>24.9</v>
      </c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21">
        <v>25</v>
      </c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21">
        <v>25.1</v>
      </c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21">
        <v>25.5</v>
      </c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21">
        <v>26</v>
      </c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1">
        <v>27</v>
      </c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>
        <v>30</v>
      </c>
      <c r="B31" s="21"/>
      <c r="C31" s="21"/>
      <c r="D31" s="21"/>
      <c r="E31" s="21"/>
      <c r="F31" s="21"/>
      <c r="G31" s="21"/>
      <c r="H31" s="21"/>
      <c r="I31" s="21"/>
    </row>
    <row r="33" ht="18.75">
      <c r="A33" s="1" t="s">
        <v>41</v>
      </c>
    </row>
    <row r="35" ht="15.75">
      <c r="A35" s="22"/>
    </row>
    <row r="37" ht="15.75">
      <c r="A37" s="22"/>
    </row>
    <row r="39" spans="1:11" ht="15.75">
      <c r="A39" s="24"/>
      <c r="I39" s="14"/>
      <c r="K39" s="1"/>
    </row>
    <row r="41" ht="15.75">
      <c r="A41" s="2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52">
      <selection activeCell="D7" sqref="D7"/>
    </sheetView>
  </sheetViews>
  <sheetFormatPr defaultColWidth="9.140625" defaultRowHeight="12.75"/>
  <cols>
    <col min="1" max="1" width="11.8515625" style="0" customWidth="1"/>
    <col min="2" max="2" width="15.140625" style="0" customWidth="1"/>
    <col min="3" max="3" width="14.7109375" style="0" customWidth="1"/>
    <col min="4" max="4" width="13.28125" style="0" customWidth="1"/>
    <col min="5" max="6" width="12.00390625" style="0" customWidth="1"/>
    <col min="7" max="7" width="13.00390625" style="0" customWidth="1"/>
    <col min="8" max="8" width="16.140625" style="0" customWidth="1"/>
    <col min="9" max="9" width="15.421875" style="0" customWidth="1"/>
    <col min="10" max="10" width="7.00390625" style="0" hidden="1" customWidth="1"/>
  </cols>
  <sheetData>
    <row r="1" ht="18.75">
      <c r="A1" s="25" t="s">
        <v>24</v>
      </c>
    </row>
    <row r="2" ht="18.75">
      <c r="A2" s="10"/>
    </row>
    <row r="3" spans="1:7" ht="23.25">
      <c r="A3" s="26" t="s">
        <v>25</v>
      </c>
      <c r="B3" s="3"/>
      <c r="C3" s="3"/>
      <c r="D3" s="3"/>
      <c r="E3" s="3"/>
      <c r="F3" s="3"/>
      <c r="G3" s="3"/>
    </row>
    <row r="4" spans="1:7" ht="15.75">
      <c r="A4" s="2"/>
      <c r="B4" s="3"/>
      <c r="C4" s="3"/>
      <c r="D4" s="3"/>
      <c r="E4" s="3"/>
      <c r="F4" s="3"/>
      <c r="G4" s="3"/>
    </row>
    <row r="5" spans="1:11" ht="20.25">
      <c r="A5" s="14" t="s">
        <v>11</v>
      </c>
      <c r="B5" s="1">
        <v>0.025</v>
      </c>
      <c r="C5" s="1" t="s">
        <v>12</v>
      </c>
      <c r="D5" s="14" t="s">
        <v>14</v>
      </c>
      <c r="E5" s="1">
        <v>0.01</v>
      </c>
      <c r="F5" s="1"/>
      <c r="G5" s="1" t="s">
        <v>9</v>
      </c>
      <c r="H5" s="4" t="s">
        <v>38</v>
      </c>
      <c r="I5" s="1">
        <v>0.334</v>
      </c>
      <c r="J5" s="1" t="s">
        <v>0</v>
      </c>
      <c r="K5" s="1" t="s">
        <v>0</v>
      </c>
    </row>
    <row r="6" spans="1:12" ht="18.75">
      <c r="A6" s="14" t="s">
        <v>13</v>
      </c>
      <c r="B6" s="1">
        <v>0.005</v>
      </c>
      <c r="C6" s="1" t="s">
        <v>9</v>
      </c>
      <c r="E6" s="14"/>
      <c r="F6" s="14"/>
      <c r="G6" s="1"/>
      <c r="H6" s="4" t="s">
        <v>39</v>
      </c>
      <c r="I6" s="28">
        <v>1.44</v>
      </c>
      <c r="J6" s="1">
        <v>0.25</v>
      </c>
      <c r="K6" s="1" t="s">
        <v>0</v>
      </c>
      <c r="L6" s="1"/>
    </row>
    <row r="7" spans="1:11" ht="18.75">
      <c r="A7" s="1" t="s">
        <v>36</v>
      </c>
      <c r="B7" s="1">
        <v>0</v>
      </c>
      <c r="C7" s="5" t="s">
        <v>37</v>
      </c>
      <c r="H7" s="4" t="s">
        <v>40</v>
      </c>
      <c r="I7">
        <v>0.244</v>
      </c>
      <c r="K7" t="s">
        <v>0</v>
      </c>
    </row>
    <row r="8" spans="8:11" ht="15.75">
      <c r="H8" s="4" t="s">
        <v>48</v>
      </c>
      <c r="I8" s="1">
        <v>0.0591597</v>
      </c>
      <c r="K8" t="s">
        <v>0</v>
      </c>
    </row>
    <row r="9" s="27" customFormat="1" ht="15.75">
      <c r="A9" s="23" t="s">
        <v>32</v>
      </c>
    </row>
    <row r="10" s="27" customFormat="1" ht="10.5" customHeight="1">
      <c r="A10" s="23"/>
    </row>
    <row r="11" s="27" customFormat="1" ht="21" customHeight="1">
      <c r="A11" s="23" t="s">
        <v>34</v>
      </c>
    </row>
    <row r="12" s="27" customFormat="1" ht="15" customHeight="1">
      <c r="A12" s="23"/>
    </row>
    <row r="13" s="27" customFormat="1" ht="18.75">
      <c r="A13" s="23" t="s">
        <v>35</v>
      </c>
    </row>
    <row r="14" s="27" customFormat="1" ht="15.75">
      <c r="A14" s="23"/>
    </row>
    <row r="15" s="27" customFormat="1" ht="15.75">
      <c r="A15" s="14" t="s">
        <v>33</v>
      </c>
    </row>
    <row r="16" ht="15.75">
      <c r="A16" s="1"/>
    </row>
    <row r="17" spans="1:9" ht="31.5" customHeight="1">
      <c r="A17" s="7" t="s">
        <v>1</v>
      </c>
      <c r="B17" s="8" t="s">
        <v>8</v>
      </c>
      <c r="C17" s="16" t="s">
        <v>27</v>
      </c>
      <c r="D17" s="16" t="s">
        <v>28</v>
      </c>
      <c r="E17" s="16" t="s">
        <v>29</v>
      </c>
      <c r="F17" s="9" t="s">
        <v>30</v>
      </c>
      <c r="G17" s="17" t="s">
        <v>31</v>
      </c>
      <c r="H17" s="75" t="s">
        <v>6</v>
      </c>
      <c r="I17" s="19" t="s">
        <v>7</v>
      </c>
    </row>
    <row r="18" spans="1:9" ht="12.75">
      <c r="A18" s="21">
        <v>0</v>
      </c>
      <c r="B18" s="21">
        <f>$B$5+A18/1000</f>
        <v>0.025</v>
      </c>
      <c r="C18" s="36">
        <f>($B$5*$B$6-$E$5*A18/1000/2)/B18</f>
        <v>0.005</v>
      </c>
      <c r="D18" s="36"/>
      <c r="E18" s="21"/>
      <c r="F18" s="36"/>
      <c r="G18" s="37" t="s">
        <v>43</v>
      </c>
      <c r="H18" s="40" t="s">
        <v>43</v>
      </c>
      <c r="I18" s="35" t="s">
        <v>43</v>
      </c>
    </row>
    <row r="19" spans="1:9" ht="12.75">
      <c r="A19" s="21">
        <v>5</v>
      </c>
      <c r="B19" s="29">
        <f aca="true" t="shared" si="0" ref="B19:B31">$B$5+A19/1000</f>
        <v>0.030000000000000002</v>
      </c>
      <c r="C19" s="71">
        <f aca="true" t="shared" si="1" ref="C19:C26">($B$5*$B$6-$E$5*A19/1000/2)/B19</f>
        <v>0.003333333333333333</v>
      </c>
      <c r="D19" s="71">
        <f aca="true" t="shared" si="2" ref="D19:D26">$E$5*A19/1000/2/B19</f>
        <v>0.0008333333333333333</v>
      </c>
      <c r="E19" s="21">
        <v>0</v>
      </c>
      <c r="F19" s="36">
        <f aca="true" t="shared" si="3" ref="F19:F26">$E$5*A19/1000/B19</f>
        <v>0.0016666666666666666</v>
      </c>
      <c r="G19" s="77">
        <f>$I$5+$I$8/2*LOG(D19/C19)</f>
        <v>0.3161911557655176</v>
      </c>
      <c r="H19" s="76">
        <f>G19-$I$7</f>
        <v>0.0721911557655176</v>
      </c>
      <c r="I19" s="30"/>
    </row>
    <row r="20" spans="1:9" ht="12.75">
      <c r="A20" s="21">
        <v>10</v>
      </c>
      <c r="B20" s="21">
        <f t="shared" si="0"/>
        <v>0.035</v>
      </c>
      <c r="C20" s="71">
        <f t="shared" si="1"/>
        <v>0.002142857142857143</v>
      </c>
      <c r="D20" s="71">
        <f t="shared" si="2"/>
        <v>0.0014285714285714286</v>
      </c>
      <c r="E20" s="21">
        <v>0</v>
      </c>
      <c r="F20" s="36">
        <f t="shared" si="3"/>
        <v>0.002857142857142857</v>
      </c>
      <c r="G20" s="77">
        <f aca="true" t="shared" si="4" ref="G20:G25">$I$5+$I$8/2*LOG(D20/C20)</f>
        <v>0.32879124697082185</v>
      </c>
      <c r="H20" s="76">
        <f aca="true" t="shared" si="5" ref="H20:H31">G20-$I$7</f>
        <v>0.08479124697082185</v>
      </c>
      <c r="I20" s="32"/>
    </row>
    <row r="21" spans="1:9" ht="12.75">
      <c r="A21" s="21">
        <v>15</v>
      </c>
      <c r="B21" s="21">
        <f t="shared" si="0"/>
        <v>0.04</v>
      </c>
      <c r="C21" s="71">
        <f t="shared" si="1"/>
        <v>0.0012500000000000002</v>
      </c>
      <c r="D21" s="71">
        <f t="shared" si="2"/>
        <v>0.0018749999999999997</v>
      </c>
      <c r="E21" s="21">
        <v>0</v>
      </c>
      <c r="F21" s="36">
        <f t="shared" si="3"/>
        <v>0.0037499999999999994</v>
      </c>
      <c r="G21" s="77">
        <f t="shared" si="4"/>
        <v>0.3392087530291782</v>
      </c>
      <c r="H21" s="76">
        <f t="shared" si="5"/>
        <v>0.0952087530291782</v>
      </c>
      <c r="I21" s="32"/>
    </row>
    <row r="22" spans="1:9" ht="12.75">
      <c r="A22" s="21">
        <v>20</v>
      </c>
      <c r="B22" s="21">
        <f t="shared" si="0"/>
        <v>0.045</v>
      </c>
      <c r="C22" s="71">
        <f t="shared" si="1"/>
        <v>0.0005555555555555556</v>
      </c>
      <c r="D22" s="71">
        <f t="shared" si="2"/>
        <v>0.0022222222222222222</v>
      </c>
      <c r="E22" s="21">
        <v>0</v>
      </c>
      <c r="F22" s="36">
        <f t="shared" si="3"/>
        <v>0.0044444444444444444</v>
      </c>
      <c r="G22" s="77">
        <f t="shared" si="4"/>
        <v>0.35180884423448244</v>
      </c>
      <c r="H22" s="76">
        <f t="shared" si="5"/>
        <v>0.10780884423448245</v>
      </c>
      <c r="I22" s="32" t="s">
        <v>50</v>
      </c>
    </row>
    <row r="23" spans="1:9" ht="12.75">
      <c r="A23" s="21">
        <v>24</v>
      </c>
      <c r="B23" s="21">
        <f t="shared" si="0"/>
        <v>0.049</v>
      </c>
      <c r="C23" s="71">
        <f t="shared" si="1"/>
        <v>0.00010204081632653087</v>
      </c>
      <c r="D23" s="71">
        <f t="shared" si="2"/>
        <v>0.0024489795918367346</v>
      </c>
      <c r="E23" s="21">
        <v>0</v>
      </c>
      <c r="F23" s="36">
        <f t="shared" si="3"/>
        <v>0.004897959183673469</v>
      </c>
      <c r="G23" s="77">
        <f t="shared" si="4"/>
        <v>0.37482644149814304</v>
      </c>
      <c r="H23" s="76">
        <f t="shared" si="5"/>
        <v>0.13082644149814304</v>
      </c>
      <c r="I23" s="32"/>
    </row>
    <row r="24" spans="1:9" ht="12.75">
      <c r="A24" s="21">
        <v>24.5</v>
      </c>
      <c r="B24" s="21">
        <f t="shared" si="0"/>
        <v>0.0495</v>
      </c>
      <c r="C24" s="71">
        <f t="shared" si="1"/>
        <v>5.0505050505050634E-05</v>
      </c>
      <c r="D24" s="71">
        <f t="shared" si="2"/>
        <v>0.0024747474747474746</v>
      </c>
      <c r="E24" s="21">
        <v>0</v>
      </c>
      <c r="F24" s="36">
        <f t="shared" si="3"/>
        <v>0.004949494949494949</v>
      </c>
      <c r="G24" s="77">
        <f t="shared" si="4"/>
        <v>0.3839957465178314</v>
      </c>
      <c r="H24" s="76">
        <f t="shared" si="5"/>
        <v>0.13999574651783142</v>
      </c>
      <c r="I24" s="32"/>
    </row>
    <row r="25" spans="1:9" ht="12.75">
      <c r="A25" s="21">
        <v>24.9</v>
      </c>
      <c r="B25" s="21">
        <f t="shared" si="0"/>
        <v>0.0499</v>
      </c>
      <c r="C25" s="71">
        <f t="shared" si="1"/>
        <v>1.0020040080160564E-05</v>
      </c>
      <c r="D25" s="71">
        <f t="shared" si="2"/>
        <v>0.0024949899799599196</v>
      </c>
      <c r="E25" s="21">
        <v>0</v>
      </c>
      <c r="F25" s="36">
        <f t="shared" si="3"/>
        <v>0.004989979959919839</v>
      </c>
      <c r="G25" s="77">
        <f t="shared" si="4"/>
        <v>0.4048792172571895</v>
      </c>
      <c r="H25" s="76">
        <f t="shared" si="5"/>
        <v>0.1608792172571895</v>
      </c>
      <c r="I25" s="33"/>
    </row>
    <row r="26" spans="1:9" ht="12.75">
      <c r="A26" s="54">
        <v>25</v>
      </c>
      <c r="B26" s="54">
        <f t="shared" si="0"/>
        <v>0.05</v>
      </c>
      <c r="C26" s="72">
        <f t="shared" si="1"/>
        <v>0</v>
      </c>
      <c r="D26" s="72">
        <f t="shared" si="2"/>
        <v>0.0025</v>
      </c>
      <c r="E26" s="54">
        <v>0</v>
      </c>
      <c r="F26" s="72">
        <f t="shared" si="3"/>
        <v>0.005</v>
      </c>
      <c r="G26" s="55">
        <f>1/3*(2*I5+I6)</f>
        <v>0.7026666666666667</v>
      </c>
      <c r="H26" s="55">
        <f t="shared" si="5"/>
        <v>0.45866666666666667</v>
      </c>
      <c r="I26" s="74" t="s">
        <v>52</v>
      </c>
    </row>
    <row r="27" spans="1:9" ht="12.75">
      <c r="A27" s="21">
        <v>25.1</v>
      </c>
      <c r="B27" s="21">
        <f t="shared" si="0"/>
        <v>0.050100000000000006</v>
      </c>
      <c r="C27" s="21">
        <v>0</v>
      </c>
      <c r="D27" s="36">
        <f>$E$5*A27/2/1000/B27</f>
        <v>0.0025049900199600795</v>
      </c>
      <c r="E27" s="73">
        <f>($E$5*A27/1000-2*$B$5*$B$6)/B27</f>
        <v>1.9960079840318762E-05</v>
      </c>
      <c r="F27" s="73">
        <f>$B$5*$B$6*2/B27</f>
        <v>0.0049900199600798395</v>
      </c>
      <c r="G27" s="78">
        <f>$I$6+$I$8*LOG(E27/F27)</f>
        <v>1.298138588468964</v>
      </c>
      <c r="H27" s="76">
        <f t="shared" si="5"/>
        <v>1.054138588468964</v>
      </c>
      <c r="I27" s="30"/>
    </row>
    <row r="28" spans="1:9" ht="12.75">
      <c r="A28" s="21">
        <v>25.5</v>
      </c>
      <c r="B28" s="21">
        <f t="shared" si="0"/>
        <v>0.0505</v>
      </c>
      <c r="C28" s="21">
        <v>0</v>
      </c>
      <c r="D28" s="36">
        <f>$E$5*A28/2/1000/B28</f>
        <v>0.002524752475247525</v>
      </c>
      <c r="E28" s="73">
        <f>($E$5*A28/1000-2*$B$5*$B$6)/B28</f>
        <v>9.900990099009926E-05</v>
      </c>
      <c r="F28" s="73">
        <f>$B$5*$B$6*2/B28</f>
        <v>0.0049504950495049506</v>
      </c>
      <c r="G28" s="78">
        <f>$I$6+$I$8*LOG(E28/F28)</f>
        <v>1.3394894442344825</v>
      </c>
      <c r="H28" s="76">
        <f t="shared" si="5"/>
        <v>1.0954894442344825</v>
      </c>
      <c r="I28" s="32"/>
    </row>
    <row r="29" spans="1:9" ht="12.75">
      <c r="A29" s="21">
        <v>26</v>
      </c>
      <c r="B29" s="21">
        <f t="shared" si="0"/>
        <v>0.051000000000000004</v>
      </c>
      <c r="C29" s="21">
        <v>0</v>
      </c>
      <c r="D29" s="36">
        <f>$E$5*A29/2/1000/B29</f>
        <v>0.0025490196078431374</v>
      </c>
      <c r="E29" s="73">
        <f>($E$5*A29/1000-2*$B$5*$B$6)/B29</f>
        <v>0.00019607843137254953</v>
      </c>
      <c r="F29" s="73">
        <f>$B$5*$B$6*2/B29</f>
        <v>0.004901960784313725</v>
      </c>
      <c r="G29" s="78">
        <f>$I$6+$I$8*LOG(E29/F29)</f>
        <v>1.3572982884689648</v>
      </c>
      <c r="H29" s="76">
        <f t="shared" si="5"/>
        <v>1.1132982884689648</v>
      </c>
      <c r="I29" s="32" t="s">
        <v>51</v>
      </c>
    </row>
    <row r="30" spans="1:9" ht="12.75">
      <c r="A30" s="21">
        <v>27</v>
      </c>
      <c r="B30" s="21">
        <f t="shared" si="0"/>
        <v>0.052000000000000005</v>
      </c>
      <c r="C30" s="21">
        <v>0</v>
      </c>
      <c r="D30" s="36">
        <f>$E$5*A30/2/1000/B30</f>
        <v>0.002596153846153846</v>
      </c>
      <c r="E30" s="73">
        <f>($E$5*A30/1000-2*$B$5*$B$6)/B30</f>
        <v>0.00038461538461538456</v>
      </c>
      <c r="F30" s="73">
        <f>$B$5*$B$6*2/B30</f>
        <v>0.004807692307692307</v>
      </c>
      <c r="G30" s="78">
        <f>$I$6+$I$8*LOG(E30/F30)</f>
        <v>1.3751071327034472</v>
      </c>
      <c r="H30" s="76">
        <f t="shared" si="5"/>
        <v>1.1311071327034472</v>
      </c>
      <c r="I30" s="32"/>
    </row>
    <row r="31" spans="1:9" ht="12.75">
      <c r="A31" s="21">
        <v>30</v>
      </c>
      <c r="B31" s="21">
        <f t="shared" si="0"/>
        <v>0.055</v>
      </c>
      <c r="C31" s="21">
        <v>0</v>
      </c>
      <c r="D31" s="36">
        <f>$E$5*A31/2/1000/B31</f>
        <v>0.002727272727272727</v>
      </c>
      <c r="E31" s="73">
        <f>($E$5*A31/1000-2*$B$5*$B$6)/B31</f>
        <v>0.0009090909090909085</v>
      </c>
      <c r="F31" s="73">
        <f>$B$5*$B$6*2/B31</f>
        <v>0.004545454545454545</v>
      </c>
      <c r="G31" s="78">
        <f>$I$6+$I$8*LOG(E31/F31)</f>
        <v>1.3986491442344824</v>
      </c>
      <c r="H31" s="76">
        <f t="shared" si="5"/>
        <v>1.1546491442344824</v>
      </c>
      <c r="I31" s="33"/>
    </row>
    <row r="33" ht="18.75">
      <c r="A33" s="1" t="s">
        <v>41</v>
      </c>
    </row>
    <row r="35" ht="15.75">
      <c r="A35" s="22"/>
    </row>
    <row r="37" ht="15.75">
      <c r="A37" s="22"/>
    </row>
    <row r="39" spans="1:11" ht="15.75">
      <c r="A39" s="24"/>
      <c r="I39" s="14"/>
      <c r="K39" s="1"/>
    </row>
    <row r="41" ht="15.75">
      <c r="A41" s="22"/>
    </row>
  </sheetData>
  <printOptions/>
  <pageMargins left="0.27" right="0.17" top="1" bottom="1" header="0.5" footer="0.5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23" sqref="K23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2.421875" style="0" customWidth="1"/>
    <col min="4" max="4" width="13.421875" style="0" customWidth="1"/>
    <col min="5" max="5" width="16.00390625" style="0" customWidth="1"/>
    <col min="6" max="6" width="13.28125" style="0" customWidth="1"/>
    <col min="7" max="7" width="11.140625" style="0" customWidth="1"/>
    <col min="8" max="8" width="11.57421875" style="0" customWidth="1"/>
    <col min="9" max="9" width="13.421875" style="0" customWidth="1"/>
    <col min="10" max="10" width="14.140625" style="0" customWidth="1"/>
  </cols>
  <sheetData>
    <row r="1" spans="1:7" ht="18.75">
      <c r="A1" s="79" t="s">
        <v>54</v>
      </c>
      <c r="B1" s="80"/>
      <c r="C1" s="80"/>
      <c r="D1" s="80"/>
      <c r="E1" s="80"/>
      <c r="F1" s="80"/>
      <c r="G1" s="80"/>
    </row>
    <row r="2" spans="1:7" ht="18.75">
      <c r="A2" s="81"/>
      <c r="B2" s="80"/>
      <c r="C2" s="80"/>
      <c r="D2" s="80"/>
      <c r="E2" s="80"/>
      <c r="F2" s="80"/>
      <c r="G2" s="80"/>
    </row>
    <row r="3" spans="1:7" ht="23.25">
      <c r="A3" s="82" t="s">
        <v>63</v>
      </c>
      <c r="B3" s="83"/>
      <c r="C3" s="83"/>
      <c r="D3" s="83"/>
      <c r="E3" s="83"/>
      <c r="F3" s="83"/>
      <c r="G3" s="83"/>
    </row>
    <row r="4" spans="1:7" ht="15.75">
      <c r="A4" s="2"/>
      <c r="B4" s="3"/>
      <c r="C4" s="3"/>
      <c r="D4" s="3"/>
      <c r="E4" s="3"/>
      <c r="F4" s="3"/>
      <c r="G4" s="3"/>
    </row>
    <row r="5" spans="1:11" ht="20.25">
      <c r="A5" s="14" t="s">
        <v>11</v>
      </c>
      <c r="B5" s="1">
        <v>0.1</v>
      </c>
      <c r="C5" s="1" t="s">
        <v>12</v>
      </c>
      <c r="D5" s="109" t="s">
        <v>14</v>
      </c>
      <c r="E5" s="1">
        <v>0.01</v>
      </c>
      <c r="F5" s="1" t="s">
        <v>9</v>
      </c>
      <c r="H5" s="14" t="s">
        <v>67</v>
      </c>
      <c r="I5" s="1">
        <v>0.399</v>
      </c>
      <c r="J5" s="1" t="s">
        <v>0</v>
      </c>
      <c r="K5" s="1"/>
    </row>
    <row r="6" spans="1:11" ht="18.75">
      <c r="A6" s="14" t="s">
        <v>13</v>
      </c>
      <c r="B6" s="1">
        <v>0.0025</v>
      </c>
      <c r="C6" s="1" t="s">
        <v>9</v>
      </c>
      <c r="D6" s="1"/>
      <c r="F6" s="14"/>
      <c r="G6" s="1"/>
      <c r="H6" s="14" t="s">
        <v>66</v>
      </c>
      <c r="I6" s="20">
        <v>0.027</v>
      </c>
      <c r="J6" s="1" t="s">
        <v>0</v>
      </c>
      <c r="K6" s="1"/>
    </row>
    <row r="7" spans="1:10" ht="18.75">
      <c r="A7" s="14" t="s">
        <v>64</v>
      </c>
      <c r="B7" s="6">
        <v>50000000000</v>
      </c>
      <c r="C7" s="112"/>
      <c r="D7" s="110" t="s">
        <v>65</v>
      </c>
      <c r="E7" s="111">
        <v>0.35</v>
      </c>
      <c r="H7" s="14" t="s">
        <v>68</v>
      </c>
      <c r="I7">
        <v>0.244</v>
      </c>
      <c r="J7" t="s">
        <v>0</v>
      </c>
    </row>
    <row r="9" spans="3:9" ht="31.5" customHeight="1">
      <c r="C9" s="114" t="s">
        <v>55</v>
      </c>
      <c r="D9" s="115"/>
      <c r="E9" s="116"/>
      <c r="F9" s="114" t="s">
        <v>69</v>
      </c>
      <c r="G9" s="116"/>
      <c r="H9" s="84"/>
      <c r="I9" s="84"/>
    </row>
    <row r="10" spans="1:10" ht="47.25">
      <c r="A10" s="7" t="s">
        <v>1</v>
      </c>
      <c r="B10" s="8" t="s">
        <v>8</v>
      </c>
      <c r="C10" s="87" t="s">
        <v>56</v>
      </c>
      <c r="D10" s="7" t="s">
        <v>57</v>
      </c>
      <c r="E10" s="86" t="s">
        <v>58</v>
      </c>
      <c r="F10" s="85" t="s">
        <v>59</v>
      </c>
      <c r="G10" s="89" t="s">
        <v>60</v>
      </c>
      <c r="H10" s="17" t="s">
        <v>61</v>
      </c>
      <c r="I10" s="18" t="s">
        <v>62</v>
      </c>
      <c r="J10" s="88" t="s">
        <v>7</v>
      </c>
    </row>
    <row r="11" spans="1:10" ht="12.75">
      <c r="A11" s="102">
        <v>0</v>
      </c>
      <c r="B11" s="102"/>
      <c r="C11" s="102"/>
      <c r="D11" s="102"/>
      <c r="E11" s="102"/>
      <c r="F11" s="102"/>
      <c r="G11" s="106"/>
      <c r="H11" s="107"/>
      <c r="I11" s="108"/>
      <c r="J11" s="102"/>
    </row>
    <row r="12" spans="1:10" ht="12.75">
      <c r="A12" s="21">
        <v>5</v>
      </c>
      <c r="B12" s="21"/>
      <c r="C12" s="91"/>
      <c r="D12" s="91"/>
      <c r="E12" s="21"/>
      <c r="F12" s="91"/>
      <c r="G12" s="93"/>
      <c r="H12" s="29"/>
      <c r="I12" s="94"/>
      <c r="J12" s="21"/>
    </row>
    <row r="13" spans="1:10" ht="12.75">
      <c r="A13" s="21">
        <v>10</v>
      </c>
      <c r="B13" s="21"/>
      <c r="C13" s="91"/>
      <c r="D13" s="91"/>
      <c r="E13" s="21"/>
      <c r="F13" s="91"/>
      <c r="G13" s="93"/>
      <c r="H13" s="29"/>
      <c r="I13" s="94"/>
      <c r="J13" s="21"/>
    </row>
    <row r="14" spans="1:10" ht="12.75">
      <c r="A14" s="21">
        <v>20</v>
      </c>
      <c r="B14" s="21"/>
      <c r="C14" s="91"/>
      <c r="D14" s="91"/>
      <c r="E14" s="21"/>
      <c r="F14" s="91"/>
      <c r="G14" s="93"/>
      <c r="H14" s="29"/>
      <c r="I14" s="94"/>
      <c r="J14" s="21"/>
    </row>
    <row r="15" spans="1:10" ht="12.75">
      <c r="A15" s="21">
        <v>24</v>
      </c>
      <c r="B15" s="21"/>
      <c r="C15" s="91"/>
      <c r="D15" s="91"/>
      <c r="E15" s="21"/>
      <c r="F15" s="91"/>
      <c r="G15" s="93"/>
      <c r="H15" s="29"/>
      <c r="I15" s="94"/>
      <c r="J15" s="21"/>
    </row>
    <row r="16" spans="1:10" ht="12.75">
      <c r="A16" s="21">
        <v>24.5</v>
      </c>
      <c r="B16" s="21"/>
      <c r="C16" s="91"/>
      <c r="D16" s="91"/>
      <c r="E16" s="21"/>
      <c r="F16" s="91"/>
      <c r="G16" s="93"/>
      <c r="H16" s="29"/>
      <c r="I16" s="94"/>
      <c r="J16" s="21"/>
    </row>
    <row r="17" spans="1:10" ht="12.75">
      <c r="A17" s="102">
        <v>25</v>
      </c>
      <c r="B17" s="102"/>
      <c r="C17" s="113"/>
      <c r="D17" s="103"/>
      <c r="E17" s="102"/>
      <c r="F17" s="105"/>
      <c r="G17" s="106"/>
      <c r="H17" s="107"/>
      <c r="I17" s="108"/>
      <c r="J17" s="102"/>
    </row>
    <row r="18" spans="1:10" ht="12.75">
      <c r="A18" s="21">
        <v>25.5</v>
      </c>
      <c r="B18" s="21"/>
      <c r="C18" s="21"/>
      <c r="D18" s="91"/>
      <c r="E18" s="90"/>
      <c r="F18" s="36"/>
      <c r="G18" s="93"/>
      <c r="H18" s="29"/>
      <c r="I18" s="94"/>
      <c r="J18" s="21"/>
    </row>
    <row r="19" spans="1:10" ht="12.75">
      <c r="A19" s="21">
        <v>26</v>
      </c>
      <c r="B19" s="21"/>
      <c r="C19" s="21"/>
      <c r="D19" s="91"/>
      <c r="E19" s="90"/>
      <c r="F19" s="36"/>
      <c r="G19" s="93"/>
      <c r="H19" s="29"/>
      <c r="I19" s="94"/>
      <c r="J19" s="21"/>
    </row>
    <row r="20" spans="1:10" ht="12.75">
      <c r="A20" s="21">
        <v>27</v>
      </c>
      <c r="B20" s="21"/>
      <c r="C20" s="21"/>
      <c r="D20" s="91"/>
      <c r="E20" s="90"/>
      <c r="F20" s="36"/>
      <c r="G20" s="93"/>
      <c r="H20" s="29"/>
      <c r="I20" s="94"/>
      <c r="J20" s="21"/>
    </row>
    <row r="21" spans="1:10" ht="12.75">
      <c r="A21" s="21">
        <v>30</v>
      </c>
      <c r="B21" s="21"/>
      <c r="C21" s="21"/>
      <c r="D21" s="91"/>
      <c r="E21" s="90"/>
      <c r="F21" s="36"/>
      <c r="G21" s="93"/>
      <c r="H21" s="29"/>
      <c r="I21" s="94"/>
      <c r="J21" s="21"/>
    </row>
    <row r="22" spans="1:10" ht="12.75">
      <c r="A22" s="102">
        <v>35</v>
      </c>
      <c r="B22" s="102"/>
      <c r="C22" s="21"/>
      <c r="D22" s="103"/>
      <c r="E22" s="104"/>
      <c r="F22" s="105"/>
      <c r="G22" s="106"/>
      <c r="H22" s="107"/>
      <c r="I22" s="108"/>
      <c r="J22" s="21"/>
    </row>
    <row r="24" ht="18.75">
      <c r="A24" s="1" t="s">
        <v>76</v>
      </c>
    </row>
    <row r="25" ht="15.75">
      <c r="A25" s="1"/>
    </row>
    <row r="26" ht="15.75">
      <c r="A26" s="1" t="s">
        <v>72</v>
      </c>
    </row>
    <row r="27" ht="15.75">
      <c r="A27" s="1" t="s">
        <v>73</v>
      </c>
    </row>
    <row r="28" ht="15.75">
      <c r="A28" s="1" t="s">
        <v>74</v>
      </c>
    </row>
    <row r="29" ht="15.75">
      <c r="A29" s="1" t="s">
        <v>75</v>
      </c>
    </row>
  </sheetData>
  <mergeCells count="2">
    <mergeCell ref="C9:E9"/>
    <mergeCell ref="F9:G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H3" sqref="H3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2.421875" style="0" customWidth="1"/>
    <col min="4" max="4" width="13.421875" style="0" customWidth="1"/>
    <col min="5" max="5" width="16.00390625" style="0" customWidth="1"/>
    <col min="6" max="6" width="13.28125" style="0" customWidth="1"/>
    <col min="7" max="7" width="11.140625" style="0" customWidth="1"/>
    <col min="8" max="8" width="11.57421875" style="0" customWidth="1"/>
    <col min="9" max="9" width="13.421875" style="0" customWidth="1"/>
    <col min="10" max="10" width="14.140625" style="0" customWidth="1"/>
  </cols>
  <sheetData>
    <row r="1" spans="1:7" ht="18.75">
      <c r="A1" s="79" t="s">
        <v>54</v>
      </c>
      <c r="B1" s="80"/>
      <c r="C1" s="80"/>
      <c r="D1" s="80"/>
      <c r="E1" s="80"/>
      <c r="F1" s="80"/>
      <c r="G1" s="80"/>
    </row>
    <row r="2" spans="1:7" ht="18.75">
      <c r="A2" s="81"/>
      <c r="B2" s="80"/>
      <c r="C2" s="80"/>
      <c r="D2" s="80"/>
      <c r="E2" s="80"/>
      <c r="F2" s="80"/>
      <c r="G2" s="80"/>
    </row>
    <row r="3" spans="1:7" ht="23.25">
      <c r="A3" s="82" t="s">
        <v>63</v>
      </c>
      <c r="B3" s="83"/>
      <c r="C3" s="83"/>
      <c r="D3" s="83"/>
      <c r="E3" s="83"/>
      <c r="F3" s="83"/>
      <c r="G3" s="83"/>
    </row>
    <row r="4" spans="1:7" ht="15.75">
      <c r="A4" s="2"/>
      <c r="B4" s="3"/>
      <c r="C4" s="3"/>
      <c r="D4" s="3"/>
      <c r="E4" s="3"/>
      <c r="F4" s="3"/>
      <c r="G4" s="3"/>
    </row>
    <row r="5" spans="1:11" ht="20.25">
      <c r="A5" s="14" t="s">
        <v>11</v>
      </c>
      <c r="B5" s="1">
        <v>0.1</v>
      </c>
      <c r="C5" s="1" t="s">
        <v>12</v>
      </c>
      <c r="D5" s="109" t="s">
        <v>14</v>
      </c>
      <c r="E5" s="1">
        <v>0.01</v>
      </c>
      <c r="F5" s="1" t="s">
        <v>9</v>
      </c>
      <c r="H5" s="14" t="s">
        <v>67</v>
      </c>
      <c r="I5" s="1">
        <v>0.399</v>
      </c>
      <c r="J5" s="1" t="s">
        <v>0</v>
      </c>
      <c r="K5" s="1"/>
    </row>
    <row r="6" spans="1:11" ht="18.75">
      <c r="A6" s="14" t="s">
        <v>13</v>
      </c>
      <c r="B6" s="1">
        <v>0.0025</v>
      </c>
      <c r="C6" s="1" t="s">
        <v>9</v>
      </c>
      <c r="D6" s="1"/>
      <c r="F6" s="14"/>
      <c r="G6" s="1"/>
      <c r="H6" s="14" t="s">
        <v>66</v>
      </c>
      <c r="I6" s="20">
        <v>0.027</v>
      </c>
      <c r="J6" s="1" t="s">
        <v>0</v>
      </c>
      <c r="K6" s="1"/>
    </row>
    <row r="7" spans="1:10" ht="18.75">
      <c r="A7" s="14" t="s">
        <v>64</v>
      </c>
      <c r="B7" s="6">
        <v>50000000000</v>
      </c>
      <c r="C7" s="15"/>
      <c r="D7" s="110" t="s">
        <v>65</v>
      </c>
      <c r="E7" s="111">
        <v>0.35</v>
      </c>
      <c r="H7" s="14" t="s">
        <v>68</v>
      </c>
      <c r="I7">
        <v>0.244</v>
      </c>
      <c r="J7" t="s">
        <v>0</v>
      </c>
    </row>
    <row r="9" spans="3:9" ht="31.5" customHeight="1">
      <c r="C9" s="114" t="s">
        <v>55</v>
      </c>
      <c r="D9" s="115"/>
      <c r="E9" s="116"/>
      <c r="F9" s="114" t="s">
        <v>69</v>
      </c>
      <c r="G9" s="116"/>
      <c r="H9" s="84"/>
      <c r="I9" s="84"/>
    </row>
    <row r="10" spans="1:10" ht="47.25">
      <c r="A10" s="7" t="s">
        <v>1</v>
      </c>
      <c r="B10" s="8" t="s">
        <v>8</v>
      </c>
      <c r="C10" s="87" t="s">
        <v>56</v>
      </c>
      <c r="D10" s="7" t="s">
        <v>57</v>
      </c>
      <c r="E10" s="86" t="s">
        <v>58</v>
      </c>
      <c r="F10" s="85" t="s">
        <v>59</v>
      </c>
      <c r="G10" s="89" t="s">
        <v>60</v>
      </c>
      <c r="H10" s="17" t="s">
        <v>61</v>
      </c>
      <c r="I10" s="18" t="s">
        <v>62</v>
      </c>
      <c r="J10" s="88" t="s">
        <v>7</v>
      </c>
    </row>
    <row r="11" spans="1:10" ht="12.75">
      <c r="A11" s="98">
        <v>0</v>
      </c>
      <c r="B11" s="98">
        <f>A11/1000+$B$5</f>
        <v>0.1</v>
      </c>
      <c r="C11" s="98">
        <f aca="true" t="shared" si="0" ref="C11:C16">($B$5*$B$6-$E$5*A11/1000)/B11</f>
        <v>0.0025</v>
      </c>
      <c r="D11" s="98">
        <v>0</v>
      </c>
      <c r="E11" s="98">
        <v>0</v>
      </c>
      <c r="F11" s="98">
        <f aca="true" t="shared" si="1" ref="F11:F16">C11</f>
        <v>0.0025</v>
      </c>
      <c r="G11" s="99">
        <f aca="true" t="shared" si="2" ref="G11:G16">-LOG(C11)</f>
        <v>2.6020599913279625</v>
      </c>
      <c r="H11" s="100">
        <f>$I$5-$I$6*G11</f>
        <v>0.32874438023414504</v>
      </c>
      <c r="I11" s="76">
        <f>H11-$I$7</f>
        <v>0.08474438023414504</v>
      </c>
      <c r="J11" s="101" t="s">
        <v>44</v>
      </c>
    </row>
    <row r="12" spans="1:10" ht="12.75">
      <c r="A12" s="21">
        <v>5</v>
      </c>
      <c r="B12" s="21">
        <f aca="true" t="shared" si="3" ref="B12:B22">A12/1000+$B$5</f>
        <v>0.10500000000000001</v>
      </c>
      <c r="C12" s="91">
        <f t="shared" si="0"/>
        <v>0.0019047619047619048</v>
      </c>
      <c r="D12" s="91">
        <f aca="true" t="shared" si="4" ref="D12:D17">$E$5*A12/1000/B12</f>
        <v>0.0004761904761904762</v>
      </c>
      <c r="E12" s="21">
        <v>0</v>
      </c>
      <c r="F12" s="91">
        <f t="shared" si="1"/>
        <v>0.0019047619047619048</v>
      </c>
      <c r="G12" s="93">
        <f t="shared" si="2"/>
        <v>2.720159303405957</v>
      </c>
      <c r="H12" s="29">
        <f>$I$5-$I$6*G12</f>
        <v>0.3255556988080392</v>
      </c>
      <c r="I12" s="94">
        <f>H12-$I$7</f>
        <v>0.0815556988080392</v>
      </c>
      <c r="J12" s="30"/>
    </row>
    <row r="13" spans="1:10" ht="12.75">
      <c r="A13" s="21">
        <v>10</v>
      </c>
      <c r="B13" s="21">
        <f t="shared" si="3"/>
        <v>0.11</v>
      </c>
      <c r="C13" s="91">
        <f t="shared" si="0"/>
        <v>0.0013636363636363637</v>
      </c>
      <c r="D13" s="91">
        <f t="shared" si="4"/>
        <v>0.0009090909090909091</v>
      </c>
      <c r="E13" s="21">
        <v>0</v>
      </c>
      <c r="F13" s="91">
        <f t="shared" si="1"/>
        <v>0.0013636363636363637</v>
      </c>
      <c r="G13" s="93">
        <f t="shared" si="2"/>
        <v>2.8653014261025436</v>
      </c>
      <c r="H13" s="29">
        <f aca="true" t="shared" si="5" ref="H13:H22">$I$5-$I$6*G13</f>
        <v>0.32163686149523135</v>
      </c>
      <c r="I13" s="94">
        <f aca="true" t="shared" si="6" ref="I13:I22">H13-$I$7</f>
        <v>0.07763686149523136</v>
      </c>
      <c r="J13" s="32"/>
    </row>
    <row r="14" spans="1:10" ht="12.75">
      <c r="A14" s="21">
        <v>20</v>
      </c>
      <c r="B14" s="21">
        <f t="shared" si="3"/>
        <v>0.12000000000000001</v>
      </c>
      <c r="C14" s="91">
        <f t="shared" si="0"/>
        <v>0.0004166666666666666</v>
      </c>
      <c r="D14" s="91">
        <f t="shared" si="4"/>
        <v>0.0016666666666666666</v>
      </c>
      <c r="E14" s="21">
        <v>0</v>
      </c>
      <c r="F14" s="91">
        <f t="shared" si="1"/>
        <v>0.0004166666666666666</v>
      </c>
      <c r="G14" s="93">
        <f t="shared" si="2"/>
        <v>3.380211241711606</v>
      </c>
      <c r="H14" s="29">
        <f t="shared" si="5"/>
        <v>0.3077342964737867</v>
      </c>
      <c r="I14" s="94">
        <f t="shared" si="6"/>
        <v>0.0637342964737867</v>
      </c>
      <c r="J14" s="32" t="s">
        <v>70</v>
      </c>
    </row>
    <row r="15" spans="1:10" ht="12.75">
      <c r="A15" s="21">
        <v>24</v>
      </c>
      <c r="B15" s="21">
        <f t="shared" si="3"/>
        <v>0.124</v>
      </c>
      <c r="C15" s="91">
        <f t="shared" si="0"/>
        <v>8.06451612903228E-05</v>
      </c>
      <c r="D15" s="91">
        <f t="shared" si="4"/>
        <v>0.0019354838709677417</v>
      </c>
      <c r="E15" s="21">
        <v>0</v>
      </c>
      <c r="F15" s="91">
        <f t="shared" si="1"/>
        <v>8.06451612903228E-05</v>
      </c>
      <c r="G15" s="93">
        <f t="shared" si="2"/>
        <v>4.093421685162234</v>
      </c>
      <c r="H15" s="29">
        <f t="shared" si="5"/>
        <v>0.2884776145006197</v>
      </c>
      <c r="I15" s="94">
        <f t="shared" si="6"/>
        <v>0.04447761450061971</v>
      </c>
      <c r="J15" s="32"/>
    </row>
    <row r="16" spans="1:10" ht="12.75">
      <c r="A16" s="21">
        <v>24.5</v>
      </c>
      <c r="B16" s="21">
        <f t="shared" si="3"/>
        <v>0.1245</v>
      </c>
      <c r="C16" s="91">
        <f t="shared" si="0"/>
        <v>4.016064257028123E-05</v>
      </c>
      <c r="D16" s="91">
        <f t="shared" si="4"/>
        <v>0.001967871485943775</v>
      </c>
      <c r="E16" s="21">
        <v>0</v>
      </c>
      <c r="F16" s="91">
        <f t="shared" si="1"/>
        <v>4.016064257028123E-05</v>
      </c>
      <c r="G16" s="93">
        <f t="shared" si="2"/>
        <v>4.3961993470957355</v>
      </c>
      <c r="H16" s="29">
        <f t="shared" si="5"/>
        <v>0.2803026176284152</v>
      </c>
      <c r="I16" s="94">
        <f t="shared" si="6"/>
        <v>0.03630261762841519</v>
      </c>
      <c r="J16" s="33"/>
    </row>
    <row r="17" spans="1:10" ht="12.75">
      <c r="A17" s="54">
        <v>25</v>
      </c>
      <c r="B17" s="54">
        <f t="shared" si="3"/>
        <v>0.125</v>
      </c>
      <c r="C17" s="96">
        <v>0</v>
      </c>
      <c r="D17" s="92">
        <f t="shared" si="4"/>
        <v>0.002</v>
      </c>
      <c r="E17" s="54">
        <v>0</v>
      </c>
      <c r="F17" s="72">
        <f>SQRT(D17/B7/E7)</f>
        <v>3.3806170189140665E-07</v>
      </c>
      <c r="G17" s="95">
        <f aca="true" t="shared" si="7" ref="G17:G22">-LOG(F17)</f>
        <v>6.471004026511157</v>
      </c>
      <c r="H17" s="55">
        <f t="shared" si="5"/>
        <v>0.2242828912841988</v>
      </c>
      <c r="I17" s="97">
        <f t="shared" si="6"/>
        <v>-0.019717108715801207</v>
      </c>
      <c r="J17" s="74" t="s">
        <v>46</v>
      </c>
    </row>
    <row r="18" spans="1:10" ht="12.75">
      <c r="A18" s="21">
        <v>25.5</v>
      </c>
      <c r="B18" s="21">
        <f t="shared" si="3"/>
        <v>0.1255</v>
      </c>
      <c r="C18" s="21">
        <v>0</v>
      </c>
      <c r="D18" s="91">
        <f>$B$5*$B$6/B18</f>
        <v>0.00199203187250996</v>
      </c>
      <c r="E18" s="90">
        <f>($E$5*A18/1000-$B$5*$B$6)/B18</f>
        <v>3.9840637450199306E-05</v>
      </c>
      <c r="F18" s="36">
        <f>D18/E18/$B$7/$E$7</f>
        <v>2.8571428571428498E-09</v>
      </c>
      <c r="G18" s="93">
        <f t="shared" si="7"/>
        <v>8.544068044350277</v>
      </c>
      <c r="H18" s="29">
        <f t="shared" si="5"/>
        <v>0.16831016280254255</v>
      </c>
      <c r="I18" s="94">
        <f t="shared" si="6"/>
        <v>-0.07568983719745745</v>
      </c>
      <c r="J18" s="30"/>
    </row>
    <row r="19" spans="1:10" ht="12.75">
      <c r="A19" s="21">
        <v>26</v>
      </c>
      <c r="B19" s="21">
        <f t="shared" si="3"/>
        <v>0.126</v>
      </c>
      <c r="C19" s="21">
        <v>0</v>
      </c>
      <c r="D19" s="91">
        <f>$B$5*$B$6/B19</f>
        <v>0.001984126984126984</v>
      </c>
      <c r="E19" s="90">
        <f>($E$5*A19/1000-$B$5*$B$6)/B19</f>
        <v>7.936507936507957E-05</v>
      </c>
      <c r="F19" s="36">
        <f>D19/E19/$B$7/$E$7</f>
        <v>1.4285714285714249E-09</v>
      </c>
      <c r="G19" s="93">
        <f t="shared" si="7"/>
        <v>8.845098040014259</v>
      </c>
      <c r="H19" s="29">
        <f t="shared" si="5"/>
        <v>0.16018235291961505</v>
      </c>
      <c r="I19" s="94">
        <f t="shared" si="6"/>
        <v>-0.08381764708038494</v>
      </c>
      <c r="J19" s="32" t="s">
        <v>71</v>
      </c>
    </row>
    <row r="20" spans="1:10" ht="12.75">
      <c r="A20" s="21">
        <v>27</v>
      </c>
      <c r="B20" s="21">
        <f t="shared" si="3"/>
        <v>0.127</v>
      </c>
      <c r="C20" s="21">
        <v>0</v>
      </c>
      <c r="D20" s="91">
        <f>$B$5*$B$6/B20</f>
        <v>0.001968503937007874</v>
      </c>
      <c r="E20" s="90">
        <f>($E$5*A20/1000-$B$5*$B$6)/B20</f>
        <v>0.00015748031496062991</v>
      </c>
      <c r="F20" s="36">
        <f>D20/E20/$B$7/$E$7</f>
        <v>7.142857142857144E-10</v>
      </c>
      <c r="G20" s="93">
        <f t="shared" si="7"/>
        <v>9.146128035678238</v>
      </c>
      <c r="H20" s="29">
        <f t="shared" si="5"/>
        <v>0.15205454303668758</v>
      </c>
      <c r="I20" s="94">
        <f t="shared" si="6"/>
        <v>-0.09194545696331241</v>
      </c>
      <c r="J20" s="32"/>
    </row>
    <row r="21" spans="1:10" ht="12.75">
      <c r="A21" s="21">
        <v>30</v>
      </c>
      <c r="B21" s="21">
        <f t="shared" si="3"/>
        <v>0.13</v>
      </c>
      <c r="C21" s="21">
        <v>0</v>
      </c>
      <c r="D21" s="91">
        <f>$B$5*$B$6/B21</f>
        <v>0.001923076923076923</v>
      </c>
      <c r="E21" s="90">
        <f>($E$5*A21/1000-$B$5*$B$6)/B21</f>
        <v>0.00038461538461538434</v>
      </c>
      <c r="F21" s="36">
        <f>D21/E21/$B$7/$E$7</f>
        <v>2.857142857142859E-10</v>
      </c>
      <c r="G21" s="93">
        <f t="shared" si="7"/>
        <v>9.544068044350276</v>
      </c>
      <c r="H21" s="29">
        <f t="shared" si="5"/>
        <v>0.1413101628025426</v>
      </c>
      <c r="I21" s="94">
        <f t="shared" si="6"/>
        <v>-0.10268983719745739</v>
      </c>
      <c r="J21" s="32"/>
    </row>
    <row r="22" spans="1:10" ht="12.75">
      <c r="A22" s="102">
        <v>35</v>
      </c>
      <c r="B22" s="102">
        <f t="shared" si="3"/>
        <v>0.135</v>
      </c>
      <c r="C22" s="21"/>
      <c r="D22" s="103">
        <f>$B$5*$B$6/B22</f>
        <v>0.0018518518518518517</v>
      </c>
      <c r="E22" s="104">
        <f>($E$5*A22/1000-$B$5*$B$6)/B22</f>
        <v>0.000740740740740741</v>
      </c>
      <c r="F22" s="105">
        <f>D22/E22/$B$7/$E$7</f>
        <v>1.428571428571428E-10</v>
      </c>
      <c r="G22" s="106">
        <f t="shared" si="7"/>
        <v>9.845098040014257</v>
      </c>
      <c r="H22" s="107">
        <f t="shared" si="5"/>
        <v>0.1331823529196151</v>
      </c>
      <c r="I22" s="108">
        <f t="shared" si="6"/>
        <v>-0.11081764708038488</v>
      </c>
      <c r="J22" s="33"/>
    </row>
    <row r="25" ht="15.75">
      <c r="A25" s="1" t="s">
        <v>72</v>
      </c>
    </row>
    <row r="26" ht="15.75">
      <c r="A26" s="1" t="s">
        <v>73</v>
      </c>
    </row>
    <row r="27" ht="15.75">
      <c r="A27" s="1" t="s">
        <v>74</v>
      </c>
    </row>
    <row r="28" ht="15.75">
      <c r="A28" s="1" t="s">
        <v>75</v>
      </c>
    </row>
  </sheetData>
  <mergeCells count="2">
    <mergeCell ref="C9:E9"/>
    <mergeCell ref="F9:G9"/>
  </mergeCells>
  <printOptions/>
  <pageMargins left="0.17" right="0.21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Mussini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Mussini</dc:creator>
  <cp:keywords/>
  <dc:description/>
  <cp:lastModifiedBy>Mussini</cp:lastModifiedBy>
  <cp:lastPrinted>2013-06-14T06:24:19Z</cp:lastPrinted>
  <dcterms:created xsi:type="dcterms:W3CDTF">2013-06-12T21:10:54Z</dcterms:created>
  <dcterms:modified xsi:type="dcterms:W3CDTF">2013-06-14T06:24:34Z</dcterms:modified>
  <cp:category/>
  <cp:version/>
  <cp:contentType/>
  <cp:contentStatus/>
</cp:coreProperties>
</file>