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035" activeTab="0"/>
  </bookViews>
  <sheets>
    <sheet name="DEMO B con HC" sheetId="1" r:id="rId1"/>
    <sheet name="MASK B con HC" sheetId="2" r:id="rId2"/>
  </sheets>
  <definedNames/>
  <calcPr fullCalcOnLoad="1"/>
</workbook>
</file>

<file path=xl/sharedStrings.xml><?xml version="1.0" encoding="utf-8"?>
<sst xmlns="http://schemas.openxmlformats.org/spreadsheetml/2006/main" count="74" uniqueCount="37">
  <si>
    <t>Titolazione di base debole B con acido forte HC</t>
  </si>
  <si>
    <t xml:space="preserve">Dati base  debole da titolare </t>
  </si>
  <si>
    <t>Dato acido forte titolante</t>
  </si>
  <si>
    <t>Eventuale volume aggiuntivo per immersione elettrodi</t>
  </si>
  <si>
    <t xml:space="preserve">p.e. a </t>
  </si>
  <si>
    <t>pH</t>
  </si>
  <si>
    <t>BASE DEBOLE</t>
  </si>
  <si>
    <t>Base debole</t>
  </si>
  <si>
    <t>+ acido debole</t>
  </si>
  <si>
    <t>coniugato</t>
  </si>
  <si>
    <t>(SOLUZIONE TAMPONE)</t>
  </si>
  <si>
    <t>punto di semititolazione</t>
  </si>
  <si>
    <t>ACIDO FORTE</t>
  </si>
  <si>
    <t>(+ acido debole)</t>
  </si>
  <si>
    <r>
      <t>c</t>
    </r>
    <r>
      <rPr>
        <vertAlign val="subscript"/>
        <sz val="10"/>
        <color indexed="12"/>
        <rFont val="Arial"/>
        <family val="2"/>
      </rPr>
      <t>0</t>
    </r>
  </si>
  <si>
    <r>
      <t>mol dm</t>
    </r>
    <r>
      <rPr>
        <vertAlign val="superscript"/>
        <sz val="10"/>
        <color indexed="12"/>
        <rFont val="Arial"/>
        <family val="2"/>
      </rPr>
      <t>-3</t>
    </r>
  </si>
  <si>
    <r>
      <t>c</t>
    </r>
    <r>
      <rPr>
        <vertAlign val="subscript"/>
        <sz val="10"/>
        <color indexed="10"/>
        <rFont val="Arial"/>
        <family val="2"/>
      </rPr>
      <t>T</t>
    </r>
  </si>
  <si>
    <r>
      <t>mol dm</t>
    </r>
    <r>
      <rPr>
        <vertAlign val="superscript"/>
        <sz val="10"/>
        <color indexed="10"/>
        <rFont val="Arial"/>
        <family val="2"/>
      </rPr>
      <t>-3</t>
    </r>
  </si>
  <si>
    <r>
      <t>V</t>
    </r>
    <r>
      <rPr>
        <vertAlign val="subscript"/>
        <sz val="10"/>
        <color indexed="12"/>
        <rFont val="Arial"/>
        <family val="2"/>
      </rPr>
      <t>0</t>
    </r>
  </si>
  <si>
    <r>
      <t>dm</t>
    </r>
    <r>
      <rPr>
        <vertAlign val="superscript"/>
        <sz val="10"/>
        <color indexed="12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</si>
  <si>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agg</t>
    </r>
  </si>
  <si>
    <r>
      <t>dm</t>
    </r>
    <r>
      <rPr>
        <vertAlign val="superscript"/>
        <sz val="10"/>
        <rFont val="Arial"/>
        <family val="2"/>
      </rPr>
      <t>3</t>
    </r>
  </si>
  <si>
    <r>
      <t>p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b</t>
    </r>
  </si>
  <si>
    <r>
      <t>K</t>
    </r>
    <r>
      <rPr>
        <sz val="10"/>
        <rFont val="Arial"/>
        <family val="2"/>
      </rPr>
      <t>b</t>
    </r>
  </si>
  <si>
    <r>
      <t>dm</t>
    </r>
    <r>
      <rPr>
        <b/>
        <vertAlign val="super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</si>
  <si>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W</t>
    </r>
  </si>
  <si>
    <r>
      <t>K</t>
    </r>
    <r>
      <rPr>
        <sz val="10"/>
        <rFont val="Arial"/>
        <family val="2"/>
      </rPr>
      <t>a</t>
    </r>
  </si>
  <si>
    <r>
      <t>V</t>
    </r>
    <r>
      <rPr>
        <b/>
        <vertAlign val="subscript"/>
        <sz val="10"/>
        <rFont val="Arial"/>
        <family val="2"/>
      </rPr>
      <t>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/cm</t>
    </r>
    <r>
      <rPr>
        <vertAlign val="superscript"/>
        <sz val="10"/>
        <rFont val="Arial"/>
        <family val="2"/>
      </rPr>
      <t>3</t>
    </r>
  </si>
  <si>
    <r>
      <t>V</t>
    </r>
    <r>
      <rPr>
        <b/>
        <vertAlign val="subscript"/>
        <sz val="10"/>
        <rFont val="Arial"/>
        <family val="2"/>
      </rPr>
      <t>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</si>
  <si>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r>
      <t>(</t>
    </r>
    <r>
      <rPr>
        <b/>
        <i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0</t>
    </r>
    <r>
      <rPr>
        <sz val="10"/>
        <rFont val="Arial"/>
        <family val="2"/>
      </rPr>
      <t>[+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agg</t>
    </r>
    <r>
      <rPr>
        <sz val="10"/>
        <rFont val="Arial"/>
        <family val="2"/>
      </rPr>
      <t>]</t>
    </r>
    <r>
      <rPr>
        <b/>
        <i/>
        <sz val="10"/>
        <rFont val="Arial"/>
        <family val="2"/>
      </rPr>
      <t>+V</t>
    </r>
    <r>
      <rPr>
        <b/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</si>
  <si>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r>
      <t>c</t>
    </r>
    <r>
      <rPr>
        <b/>
        <vertAlign val="subscript"/>
        <sz val="10"/>
        <rFont val="Arial"/>
        <family val="2"/>
      </rPr>
      <t>bd</t>
    </r>
    <r>
      <rPr>
        <vertAlign val="subscript"/>
        <sz val="10"/>
        <rFont val="Arial"/>
        <family val="2"/>
      </rPr>
      <t xml:space="preserve">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</si>
  <si>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ad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</si>
  <si>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af 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</si>
  <si>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[OH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 xml:space="preserve">] </t>
    </r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</si>
  <si>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</si>
  <si>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r>
      <t>in cui pH</t>
    </r>
    <r>
      <rPr>
        <sz val="10"/>
        <rFont val="Symbol"/>
        <family val="1"/>
      </rPr>
      <t></t>
    </r>
    <r>
      <rPr>
        <sz val="10"/>
        <rFont val="Arial Narrow"/>
        <family val="2"/>
      </rPr>
      <t xml:space="preserve"> pKa</t>
    </r>
  </si>
  <si>
    <r>
      <t xml:space="preserve">ACIDO DEBOLE       </t>
    </r>
    <r>
      <rPr>
        <b/>
        <sz val="10"/>
        <rFont val="Arial Narrow"/>
        <family val="2"/>
      </rPr>
      <t>(punto di equivalenza)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</si>
</sst>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E+00"/>
    <numFmt numFmtId="177" formatCode="0.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E+00"/>
    <numFmt numFmtId="187" formatCode="0.000E+00"/>
    <numFmt numFmtId="188" formatCode="0.00000E+00"/>
    <numFmt numFmtId="189" formatCode="0.0000E+0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2"/>
      <name val="Arial"/>
      <family val="2"/>
    </font>
    <font>
      <i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i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i/>
      <sz val="10"/>
      <color indexed="14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7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Symbol"/>
      <family val="1"/>
    </font>
    <font>
      <sz val="5.5"/>
      <name val="Arial"/>
      <family val="0"/>
    </font>
    <font>
      <b/>
      <i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b/>
      <sz val="14"/>
      <color indexed="10"/>
      <name val="Arial Narrow"/>
      <family val="2"/>
    </font>
    <font>
      <b/>
      <sz val="14"/>
      <color indexed="10"/>
      <name val="Symbol"/>
      <family val="1"/>
    </font>
    <font>
      <b/>
      <vertAlign val="subscript"/>
      <sz val="14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8" fillId="0" borderId="1" xfId="0" applyFont="1" applyBorder="1" applyAlignment="1">
      <alignment/>
    </xf>
    <xf numFmtId="11" fontId="0" fillId="0" borderId="2" xfId="0" applyNumberFormat="1" applyFont="1" applyBorder="1" applyAlignment="1">
      <alignment/>
    </xf>
    <xf numFmtId="0" fontId="20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0" fillId="2" borderId="12" xfId="0" applyFont="1" applyFill="1" applyBorder="1" applyAlignment="1">
      <alignment/>
    </xf>
    <xf numFmtId="0" fontId="1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18" fillId="0" borderId="6" xfId="0" applyFont="1" applyBorder="1" applyAlignment="1">
      <alignment/>
    </xf>
    <xf numFmtId="11" fontId="0" fillId="0" borderId="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4" fillId="2" borderId="10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4" fillId="4" borderId="12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1" fontId="25" fillId="2" borderId="4" xfId="0" applyNumberFormat="1" applyFont="1" applyFill="1" applyBorder="1" applyAlignment="1">
      <alignment horizontal="center"/>
    </xf>
    <xf numFmtId="1" fontId="26" fillId="3" borderId="5" xfId="0" applyNumberFormat="1" applyFont="1" applyFill="1" applyBorder="1" applyAlignment="1">
      <alignment horizontal="center"/>
    </xf>
    <xf numFmtId="170" fontId="26" fillId="0" borderId="5" xfId="0" applyNumberFormat="1" applyFont="1" applyFill="1" applyBorder="1" applyAlignment="1">
      <alignment horizontal="center"/>
    </xf>
    <xf numFmtId="11" fontId="26" fillId="0" borderId="0" xfId="0" applyNumberFormat="1" applyFont="1" applyFill="1" applyBorder="1" applyAlignment="1">
      <alignment horizontal="center"/>
    </xf>
    <xf numFmtId="2" fontId="25" fillId="2" borderId="13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170" fontId="26" fillId="0" borderId="0" xfId="0" applyNumberFormat="1" applyFont="1" applyFill="1" applyBorder="1" applyAlignment="1">
      <alignment horizontal="center"/>
    </xf>
    <xf numFmtId="171" fontId="26" fillId="2" borderId="4" xfId="0" applyNumberFormat="1" applyFont="1" applyFill="1" applyBorder="1" applyAlignment="1">
      <alignment horizontal="center"/>
    </xf>
    <xf numFmtId="171" fontId="26" fillId="3" borderId="5" xfId="0" applyNumberFormat="1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5" borderId="13" xfId="0" applyFont="1" applyFill="1" applyBorder="1" applyAlignment="1" quotePrefix="1">
      <alignment horizontal="center"/>
    </xf>
    <xf numFmtId="0" fontId="26" fillId="5" borderId="13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170" fontId="26" fillId="0" borderId="16" xfId="0" applyNumberFormat="1" applyFont="1" applyFill="1" applyBorder="1" applyAlignment="1">
      <alignment horizontal="center"/>
    </xf>
    <xf numFmtId="171" fontId="25" fillId="2" borderId="17" xfId="0" applyNumberFormat="1" applyFont="1" applyFill="1" applyBorder="1" applyAlignment="1">
      <alignment horizontal="center"/>
    </xf>
    <xf numFmtId="171" fontId="25" fillId="3" borderId="18" xfId="0" applyNumberFormat="1" applyFont="1" applyFill="1" applyBorder="1" applyAlignment="1">
      <alignment horizontal="center"/>
    </xf>
    <xf numFmtId="170" fontId="26" fillId="0" borderId="18" xfId="0" applyNumberFormat="1" applyFont="1" applyFill="1" applyBorder="1" applyAlignment="1">
      <alignment horizontal="center"/>
    </xf>
    <xf numFmtId="11" fontId="26" fillId="0" borderId="10" xfId="0" applyNumberFormat="1" applyFont="1" applyFill="1" applyBorder="1" applyAlignment="1">
      <alignment horizontal="center"/>
    </xf>
    <xf numFmtId="11" fontId="26" fillId="0" borderId="11" xfId="0" applyNumberFormat="1" applyFont="1" applyFill="1" applyBorder="1" applyAlignment="1">
      <alignment horizontal="center"/>
    </xf>
    <xf numFmtId="2" fontId="25" fillId="2" borderId="9" xfId="0" applyNumberFormat="1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6" fillId="5" borderId="20" xfId="0" applyFont="1" applyFill="1" applyBorder="1" applyAlignment="1">
      <alignment horizontal="center"/>
    </xf>
    <xf numFmtId="171" fontId="26" fillId="0" borderId="0" xfId="0" applyNumberFormat="1" applyFont="1" applyFill="1" applyBorder="1" applyAlignment="1">
      <alignment horizontal="center"/>
    </xf>
    <xf numFmtId="177" fontId="26" fillId="0" borderId="0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171" fontId="25" fillId="0" borderId="11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71" fontId="25" fillId="3" borderId="12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1" fontId="25" fillId="0" borderId="10" xfId="0" applyNumberFormat="1" applyFont="1" applyFill="1" applyBorder="1" applyAlignment="1">
      <alignment horizontal="center" vertical="center"/>
    </xf>
    <xf numFmtId="2" fontId="25" fillId="3" borderId="9" xfId="0" applyNumberFormat="1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0" fontId="26" fillId="0" borderId="4" xfId="0" applyNumberFormat="1" applyFont="1" applyFill="1" applyBorder="1" applyAlignment="1">
      <alignment horizontal="center"/>
    </xf>
    <xf numFmtId="177" fontId="26" fillId="4" borderId="5" xfId="0" applyNumberFormat="1" applyFont="1" applyFill="1" applyBorder="1" applyAlignment="1">
      <alignment horizontal="center"/>
    </xf>
    <xf numFmtId="172" fontId="26" fillId="4" borderId="13" xfId="0" applyNumberFormat="1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171" fontId="26" fillId="0" borderId="7" xfId="0" applyNumberFormat="1" applyFont="1" applyFill="1" applyBorder="1" applyAlignment="1">
      <alignment horizontal="center"/>
    </xf>
    <xf numFmtId="170" fontId="26" fillId="0" borderId="6" xfId="0" applyNumberFormat="1" applyFont="1" applyFill="1" applyBorder="1" applyAlignment="1">
      <alignment horizontal="center"/>
    </xf>
    <xf numFmtId="177" fontId="26" fillId="4" borderId="8" xfId="0" applyNumberFormat="1" applyFont="1" applyFill="1" applyBorder="1" applyAlignment="1">
      <alignment horizontal="center"/>
    </xf>
    <xf numFmtId="170" fontId="26" fillId="0" borderId="7" xfId="0" applyNumberFormat="1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065"/>
          <c:w val="0.9467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'DEMO B con HC'!$I$15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'DEMO B con HC'!$A$16:$A$41</c:f>
              <c:numCach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2.5</c:v>
                </c:pt>
                <c:pt idx="4">
                  <c:v>5</c:v>
                </c:pt>
                <c:pt idx="5">
                  <c:v>7.5</c:v>
                </c:pt>
                <c:pt idx="6">
                  <c:v>10</c:v>
                </c:pt>
                <c:pt idx="7">
                  <c:v>12.500000000000002</c:v>
                </c:pt>
                <c:pt idx="8">
                  <c:v>15</c:v>
                </c:pt>
                <c:pt idx="9">
                  <c:v>17.5</c:v>
                </c:pt>
                <c:pt idx="10">
                  <c:v>20</c:v>
                </c:pt>
                <c:pt idx="11">
                  <c:v>22.5</c:v>
                </c:pt>
                <c:pt idx="12">
                  <c:v>24</c:v>
                </c:pt>
                <c:pt idx="13">
                  <c:v>24.5</c:v>
                </c:pt>
                <c:pt idx="14">
                  <c:v>24.7</c:v>
                </c:pt>
                <c:pt idx="15">
                  <c:v>24.8</c:v>
                </c:pt>
                <c:pt idx="16">
                  <c:v>24.9</c:v>
                </c:pt>
                <c:pt idx="17">
                  <c:v>25.000000000000004</c:v>
                </c:pt>
                <c:pt idx="18">
                  <c:v>25.1</c:v>
                </c:pt>
                <c:pt idx="19">
                  <c:v>25.2</c:v>
                </c:pt>
                <c:pt idx="20">
                  <c:v>25.5</c:v>
                </c:pt>
                <c:pt idx="21">
                  <c:v>26</c:v>
                </c:pt>
                <c:pt idx="22">
                  <c:v>27</c:v>
                </c:pt>
                <c:pt idx="23">
                  <c:v>30</c:v>
                </c:pt>
                <c:pt idx="24">
                  <c:v>32.5</c:v>
                </c:pt>
                <c:pt idx="25">
                  <c:v>35</c:v>
                </c:pt>
              </c:numCache>
            </c:numRef>
          </c:xVal>
          <c:yVal>
            <c:numRef>
              <c:f>'DEMO B con HC'!$I$16:$I$41</c:f>
              <c:numCache>
                <c:ptCount val="26"/>
                <c:pt idx="0">
                  <c:v>10.970597938146026</c:v>
                </c:pt>
                <c:pt idx="1">
                  <c:v>10.742868946640193</c:v>
                </c:pt>
                <c:pt idx="2">
                  <c:v>10.554400314785207</c:v>
                </c:pt>
                <c:pt idx="3">
                  <c:v>10.189217011631015</c:v>
                </c:pt>
                <c:pt idx="4">
                  <c:v>9.848281337458562</c:v>
                </c:pt>
                <c:pt idx="5">
                  <c:v>9.616431924182503</c:v>
                </c:pt>
                <c:pt idx="6">
                  <c:v>9.425355085178152</c:v>
                </c:pt>
                <c:pt idx="7">
                  <c:v>9.249648330284685</c:v>
                </c:pt>
                <c:pt idx="8">
                  <c:v>9.073771078342832</c:v>
                </c:pt>
                <c:pt idx="9">
                  <c:v>8.88201758771052</c:v>
                </c:pt>
                <c:pt idx="10">
                  <c:v>8.648021988359787</c:v>
                </c:pt>
                <c:pt idx="11">
                  <c:v>8.295900829733696</c:v>
                </c:pt>
                <c:pt idx="12">
                  <c:v>7.869960550455854</c:v>
                </c:pt>
                <c:pt idx="13">
                  <c:v>7.559984125292998</c:v>
                </c:pt>
                <c:pt idx="14">
                  <c:v>7.3346077390976925</c:v>
                </c:pt>
                <c:pt idx="15">
                  <c:v>7.1567633413195155</c:v>
                </c:pt>
                <c:pt idx="16">
                  <c:v>6.853987250405748</c:v>
                </c:pt>
                <c:pt idx="17">
                  <c:v>5.363798819154664</c:v>
                </c:pt>
                <c:pt idx="18">
                  <c:v>3.87472848102251</c:v>
                </c:pt>
                <c:pt idx="19">
                  <c:v>3.574959596283654</c:v>
                </c:pt>
                <c:pt idx="20">
                  <c:v>3.178940478501064</c:v>
                </c:pt>
                <c:pt idx="21">
                  <c:v>2.880804506543671</c:v>
                </c:pt>
                <c:pt idx="22">
                  <c:v>2.5854584750990077</c:v>
                </c:pt>
                <c:pt idx="23">
                  <c:v>2.204119631317027</c:v>
                </c:pt>
                <c:pt idx="24">
                  <c:v>2.041392533073917</c:v>
                </c:pt>
                <c:pt idx="25">
                  <c:v>1.9294188427591947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'DEMO B con HC'!$A$17:$A$31</c:f>
              <c:numCache>
                <c:ptCount val="15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12.500000000000002</c:v>
                </c:pt>
                <c:pt idx="7">
                  <c:v>15</c:v>
                </c:pt>
                <c:pt idx="8">
                  <c:v>17.5</c:v>
                </c:pt>
                <c:pt idx="9">
                  <c:v>20</c:v>
                </c:pt>
                <c:pt idx="10">
                  <c:v>22.5</c:v>
                </c:pt>
                <c:pt idx="11">
                  <c:v>24</c:v>
                </c:pt>
                <c:pt idx="12">
                  <c:v>24.5</c:v>
                </c:pt>
                <c:pt idx="13">
                  <c:v>24.7</c:v>
                </c:pt>
                <c:pt idx="14">
                  <c:v>24.8</c:v>
                </c:pt>
              </c:numCache>
            </c:numRef>
          </c:xVal>
          <c:yVal>
            <c:numRef>
              <c:f>'DEMO B con HC'!$I$17:$I$31</c:f>
              <c:numCache>
                <c:ptCount val="15"/>
                <c:pt idx="0">
                  <c:v>10.742868946640193</c:v>
                </c:pt>
                <c:pt idx="1">
                  <c:v>10.554400314785207</c:v>
                </c:pt>
                <c:pt idx="2">
                  <c:v>10.189217011631015</c:v>
                </c:pt>
                <c:pt idx="3">
                  <c:v>9.848281337458562</c:v>
                </c:pt>
                <c:pt idx="4">
                  <c:v>9.616431924182503</c:v>
                </c:pt>
                <c:pt idx="5">
                  <c:v>9.425355085178152</c:v>
                </c:pt>
                <c:pt idx="6">
                  <c:v>9.249648330284685</c:v>
                </c:pt>
                <c:pt idx="7">
                  <c:v>9.073771078342832</c:v>
                </c:pt>
                <c:pt idx="8">
                  <c:v>8.88201758771052</c:v>
                </c:pt>
                <c:pt idx="9">
                  <c:v>8.648021988359787</c:v>
                </c:pt>
                <c:pt idx="10">
                  <c:v>8.295900829733696</c:v>
                </c:pt>
                <c:pt idx="11">
                  <c:v>7.869960550455854</c:v>
                </c:pt>
                <c:pt idx="12">
                  <c:v>7.559984125292998</c:v>
                </c:pt>
                <c:pt idx="13">
                  <c:v>7.3346077390976925</c:v>
                </c:pt>
                <c:pt idx="14">
                  <c:v>7.1567633413195155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'DEMO B con HC'!$A$33</c:f>
              <c:numCache>
                <c:ptCount val="1"/>
                <c:pt idx="0">
                  <c:v>25.000000000000004</c:v>
                </c:pt>
              </c:numCache>
            </c:numRef>
          </c:xVal>
          <c:yVal>
            <c:numRef>
              <c:f>'DEMO B con HC'!$I$33</c:f>
              <c:numCache>
                <c:ptCount val="1"/>
                <c:pt idx="0">
                  <c:v>5.363798819154664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'DEMO B con HC'!$A$35:$A$41</c:f>
              <c:numCache>
                <c:ptCount val="7"/>
                <c:pt idx="0">
                  <c:v>25.2</c:v>
                </c:pt>
                <c:pt idx="1">
                  <c:v>25.5</c:v>
                </c:pt>
                <c:pt idx="2">
                  <c:v>26</c:v>
                </c:pt>
                <c:pt idx="3">
                  <c:v>27</c:v>
                </c:pt>
                <c:pt idx="4">
                  <c:v>30</c:v>
                </c:pt>
                <c:pt idx="5">
                  <c:v>32.5</c:v>
                </c:pt>
                <c:pt idx="6">
                  <c:v>35</c:v>
                </c:pt>
              </c:numCache>
            </c:numRef>
          </c:xVal>
          <c:yVal>
            <c:numRef>
              <c:f>'DEMO B con HC'!$I$35:$I$41</c:f>
              <c:numCache>
                <c:ptCount val="7"/>
                <c:pt idx="0">
                  <c:v>3.574959596283654</c:v>
                </c:pt>
                <c:pt idx="1">
                  <c:v>3.178940478501064</c:v>
                </c:pt>
                <c:pt idx="2">
                  <c:v>2.880804506543671</c:v>
                </c:pt>
                <c:pt idx="3">
                  <c:v>2.5854584750990077</c:v>
                </c:pt>
                <c:pt idx="4">
                  <c:v>2.204119631317027</c:v>
                </c:pt>
                <c:pt idx="5">
                  <c:v>2.041392533073917</c:v>
                </c:pt>
                <c:pt idx="6">
                  <c:v>1.9294188427591947</c:v>
                </c:pt>
              </c:numCache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'DEMO B con HC'!$A$16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'DEMO B con HC'!$I$16</c:f>
              <c:numCache>
                <c:ptCount val="1"/>
                <c:pt idx="0">
                  <c:v>10.970597938146026</c:v>
                </c:pt>
              </c:numCache>
            </c:numRef>
          </c:yVal>
          <c:smooth val="0"/>
        </c:ser>
        <c:axId val="63961072"/>
        <c:axId val="38778737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'DEMO B con HC'!$L$20:$L$41</c:f>
              <c:numCache>
                <c:ptCount val="22"/>
              </c:numCache>
            </c:numRef>
          </c:xVal>
          <c:yVal>
            <c:numRef>
              <c:f>'DEMO B con HC'!$M$20:$M$41</c:f>
              <c:numCache>
                <c:ptCount val="22"/>
              </c:numCache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'DEMO B con HC'!$A$23</c:f>
              <c:numCache>
                <c:ptCount val="1"/>
                <c:pt idx="0">
                  <c:v>12.500000000000002</c:v>
                </c:pt>
              </c:numCache>
            </c:numRef>
          </c:xVal>
          <c:yVal>
            <c:numRef>
              <c:f>'DEMO B con HC'!$I$23</c:f>
              <c:numCache>
                <c:ptCount val="1"/>
                <c:pt idx="0">
                  <c:v>9.249648330284685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'DEMO B con HC'!$L$43:$L$44</c:f>
              <c:numCache>
                <c:ptCount val="2"/>
                <c:pt idx="0">
                  <c:v>12.5</c:v>
                </c:pt>
                <c:pt idx="1">
                  <c:v>12.5</c:v>
                </c:pt>
              </c:numCache>
            </c:numRef>
          </c:xVal>
          <c:yVal>
            <c:numRef>
              <c:f>'DEMO B con HC'!$M$43:$M$44</c:f>
              <c:numCache>
                <c:ptCount val="2"/>
                <c:pt idx="0">
                  <c:v>0</c:v>
                </c:pt>
                <c:pt idx="1">
                  <c:v>9.250420002308894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'DEMO B con HC'!$L$46:$L$47</c:f>
              <c:numCach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'DEMO B con HC'!$M$46:$M$47</c:f>
              <c:numCache>
                <c:ptCount val="2"/>
                <c:pt idx="0">
                  <c:v>9.250420002308894</c:v>
                </c:pt>
                <c:pt idx="1">
                  <c:v>9.250420002308894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'DEMO B con HC'!$O$43:$O$44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'DEMO B con HC'!$P$43:$P$44</c:f>
              <c:numCache>
                <c:ptCount val="2"/>
                <c:pt idx="0">
                  <c:v>0</c:v>
                </c:pt>
                <c:pt idx="1">
                  <c:v>5.363798819154664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'DEMO B con HC'!$R$16:$R$60</c:f>
              <c:numCache>
                <c:ptCount val="45"/>
              </c:numCache>
            </c:numRef>
          </c:xVal>
          <c:yVal>
            <c:numRef>
              <c:f>'DEMO B con HC'!$S$16:$S$60</c:f>
              <c:numCache>
                <c:ptCount val="45"/>
              </c:numCache>
            </c:numRef>
          </c:yVal>
          <c:smooth val="0"/>
        </c:ser>
        <c:axId val="13464314"/>
        <c:axId val="54069963"/>
      </c:scatterChart>
      <c:valAx>
        <c:axId val="63961072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V</a:t>
                </a:r>
                <a:r>
                  <a:rPr lang="en-US" cap="none" sz="1400" b="1" i="0" u="none" baseline="-25000"/>
                  <a:t>T</a:t>
                </a:r>
                <a:r>
                  <a:rPr lang="en-US" cap="none" sz="1400" b="1" i="0" u="none" baseline="0"/>
                  <a:t>/cm</a:t>
                </a:r>
                <a:r>
                  <a:rPr lang="en-US" cap="none" sz="14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778737"/>
        <c:crosses val="autoZero"/>
        <c:crossBetween val="midCat"/>
        <c:dispUnits/>
        <c:majorUnit val="5"/>
      </c:valAx>
      <c:valAx>
        <c:axId val="3877873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pH </a:t>
                </a:r>
              </a:p>
            </c:rich>
          </c:tx>
          <c:layout>
            <c:manualLayout>
              <c:xMode val="factor"/>
              <c:yMode val="factor"/>
              <c:x val="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961072"/>
        <c:crosses val="autoZero"/>
        <c:crossBetween val="midCat"/>
        <c:dispUnits/>
        <c:majorUnit val="1"/>
        <c:minorUnit val="1"/>
      </c:valAx>
      <c:valAx>
        <c:axId val="13464314"/>
        <c:scaling>
          <c:orientation val="minMax"/>
        </c:scaling>
        <c:axPos val="b"/>
        <c:delete val="1"/>
        <c:majorTickMark val="in"/>
        <c:minorTickMark val="none"/>
        <c:tickLblPos val="nextTo"/>
        <c:crossAx val="54069963"/>
        <c:crosses val="max"/>
        <c:crossBetween val="midCat"/>
        <c:dispUnits/>
      </c:valAx>
      <c:valAx>
        <c:axId val="54069963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3464314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065"/>
          <c:w val="0.9467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'MASK B con HC'!$I$15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'MASK B con HC'!$A$16:$A$41</c:f>
              <c:numCach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2.5</c:v>
                </c:pt>
                <c:pt idx="4">
                  <c:v>5</c:v>
                </c:pt>
                <c:pt idx="5">
                  <c:v>7.5</c:v>
                </c:pt>
                <c:pt idx="6">
                  <c:v>10</c:v>
                </c:pt>
                <c:pt idx="7">
                  <c:v>12.500000000000002</c:v>
                </c:pt>
                <c:pt idx="8">
                  <c:v>15</c:v>
                </c:pt>
                <c:pt idx="9">
                  <c:v>17.5</c:v>
                </c:pt>
                <c:pt idx="10">
                  <c:v>20</c:v>
                </c:pt>
                <c:pt idx="11">
                  <c:v>22.5</c:v>
                </c:pt>
                <c:pt idx="12">
                  <c:v>24</c:v>
                </c:pt>
                <c:pt idx="13">
                  <c:v>24.5</c:v>
                </c:pt>
                <c:pt idx="14">
                  <c:v>24.7</c:v>
                </c:pt>
                <c:pt idx="15">
                  <c:v>24.8</c:v>
                </c:pt>
                <c:pt idx="16">
                  <c:v>24.9</c:v>
                </c:pt>
                <c:pt idx="17">
                  <c:v>25.000000000000004</c:v>
                </c:pt>
                <c:pt idx="18">
                  <c:v>25.1</c:v>
                </c:pt>
                <c:pt idx="19">
                  <c:v>25.2</c:v>
                </c:pt>
                <c:pt idx="20">
                  <c:v>25.5</c:v>
                </c:pt>
                <c:pt idx="21">
                  <c:v>26</c:v>
                </c:pt>
                <c:pt idx="22">
                  <c:v>27</c:v>
                </c:pt>
                <c:pt idx="23">
                  <c:v>30</c:v>
                </c:pt>
                <c:pt idx="24">
                  <c:v>32.5</c:v>
                </c:pt>
                <c:pt idx="25">
                  <c:v>35</c:v>
                </c:pt>
              </c:numCache>
            </c:numRef>
          </c:xVal>
          <c:yVal>
            <c:numRef>
              <c:f>'MASK B con HC'!$I$16:$I$41</c:f>
              <c:numCache>
                <c:ptCount val="26"/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'MASK B con HC'!$A$17:$A$31</c:f>
              <c:numCache>
                <c:ptCount val="15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12.500000000000002</c:v>
                </c:pt>
                <c:pt idx="7">
                  <c:v>15</c:v>
                </c:pt>
                <c:pt idx="8">
                  <c:v>17.5</c:v>
                </c:pt>
                <c:pt idx="9">
                  <c:v>20</c:v>
                </c:pt>
                <c:pt idx="10">
                  <c:v>22.5</c:v>
                </c:pt>
                <c:pt idx="11">
                  <c:v>24</c:v>
                </c:pt>
                <c:pt idx="12">
                  <c:v>24.5</c:v>
                </c:pt>
                <c:pt idx="13">
                  <c:v>24.7</c:v>
                </c:pt>
                <c:pt idx="14">
                  <c:v>24.8</c:v>
                </c:pt>
              </c:numCache>
            </c:numRef>
          </c:xVal>
          <c:yVal>
            <c:numRef>
              <c:f>'MASK B con HC'!$I$17:$I$31</c:f>
              <c:numCache>
                <c:ptCount val="15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'MASK B con HC'!$A$33</c:f>
              <c:numCache>
                <c:ptCount val="1"/>
                <c:pt idx="0">
                  <c:v>25.000000000000004</c:v>
                </c:pt>
              </c:numCache>
            </c:numRef>
          </c:xVal>
          <c:yVal>
            <c:numRef>
              <c:f>'MASK B con HC'!$I$33</c:f>
              <c:numCache>
                <c:ptCount val="1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'MASK B con HC'!$A$35:$A$41</c:f>
              <c:numCache>
                <c:ptCount val="7"/>
                <c:pt idx="0">
                  <c:v>25.2</c:v>
                </c:pt>
                <c:pt idx="1">
                  <c:v>25.5</c:v>
                </c:pt>
                <c:pt idx="2">
                  <c:v>26</c:v>
                </c:pt>
                <c:pt idx="3">
                  <c:v>27</c:v>
                </c:pt>
                <c:pt idx="4">
                  <c:v>30</c:v>
                </c:pt>
                <c:pt idx="5">
                  <c:v>32.5</c:v>
                </c:pt>
                <c:pt idx="6">
                  <c:v>35</c:v>
                </c:pt>
              </c:numCache>
            </c:numRef>
          </c:xVal>
          <c:yVal>
            <c:numRef>
              <c:f>'MASK B con HC'!$I$35:$I$41</c:f>
              <c:numCache>
                <c:ptCount val="7"/>
              </c:numCache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'MASK B con HC'!$A$16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'MASK B con HC'!$I$16</c:f>
              <c:numCache>
                <c:ptCount val="1"/>
              </c:numCache>
            </c:numRef>
          </c:yVal>
          <c:smooth val="0"/>
        </c:ser>
        <c:axId val="16867620"/>
        <c:axId val="17590853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'MASK B con HC'!$L$20:$L$41</c:f>
              <c:numCache>
                <c:ptCount val="22"/>
              </c:numCache>
            </c:numRef>
          </c:xVal>
          <c:yVal>
            <c:numRef>
              <c:f>'MASK B con HC'!$M$20:$M$41</c:f>
              <c:numCache>
                <c:ptCount val="22"/>
              </c:numCache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'MASK B con HC'!$A$23</c:f>
              <c:numCache>
                <c:ptCount val="1"/>
                <c:pt idx="0">
                  <c:v>12.500000000000002</c:v>
                </c:pt>
              </c:numCache>
            </c:numRef>
          </c:xVal>
          <c:yVal>
            <c:numRef>
              <c:f>'MASK B con HC'!$I$23</c:f>
              <c:numCache>
                <c:ptCount val="1"/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'MASK B con HC'!$L$43:$L$44</c:f>
              <c:numCache>
                <c:ptCount val="2"/>
                <c:pt idx="0">
                  <c:v>12.5</c:v>
                </c:pt>
                <c:pt idx="1">
                  <c:v>12.5</c:v>
                </c:pt>
              </c:numCache>
            </c:numRef>
          </c:xVal>
          <c:yVal>
            <c:numRef>
              <c:f>'MASK B con HC'!$M$43:$M$44</c:f>
              <c:numCache>
                <c:ptCount val="2"/>
                <c:pt idx="0">
                  <c:v>0</c:v>
                </c:pt>
                <c:pt idx="1">
                  <c:v>9.250420002308894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'MASK B con HC'!$L$46:$L$47</c:f>
              <c:numCach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'MASK B con HC'!$M$46:$M$47</c:f>
              <c:numCache>
                <c:ptCount val="2"/>
                <c:pt idx="0">
                  <c:v>9.250420002308894</c:v>
                </c:pt>
                <c:pt idx="1">
                  <c:v>9.250420002308894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'MASK B con HC'!$O$43:$O$44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'MASK B con HC'!$P$43:$P$44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'MASK B con HC'!$R$16:$R$60</c:f>
              <c:numCache>
                <c:ptCount val="45"/>
              </c:numCache>
            </c:numRef>
          </c:xVal>
          <c:yVal>
            <c:numRef>
              <c:f>'MASK B con HC'!$S$16:$S$60</c:f>
              <c:numCache>
                <c:ptCount val="45"/>
              </c:numCache>
            </c:numRef>
          </c:yVal>
          <c:smooth val="0"/>
        </c:ser>
        <c:axId val="24099950"/>
        <c:axId val="15572959"/>
      </c:scatterChart>
      <c:valAx>
        <c:axId val="16867620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V</a:t>
                </a:r>
                <a:r>
                  <a:rPr lang="en-US" cap="none" sz="1400" b="1" i="0" u="none" baseline="-25000"/>
                  <a:t>T</a:t>
                </a:r>
                <a:r>
                  <a:rPr lang="en-US" cap="none" sz="1400" b="1" i="0" u="none" baseline="0"/>
                  <a:t>/cm</a:t>
                </a:r>
                <a:r>
                  <a:rPr lang="en-US" cap="none" sz="14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590853"/>
        <c:crosses val="autoZero"/>
        <c:crossBetween val="midCat"/>
        <c:dispUnits/>
        <c:majorUnit val="5"/>
      </c:valAx>
      <c:valAx>
        <c:axId val="1759085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pH </a:t>
                </a:r>
              </a:p>
            </c:rich>
          </c:tx>
          <c:layout>
            <c:manualLayout>
              <c:xMode val="factor"/>
              <c:yMode val="factor"/>
              <c:x val="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867620"/>
        <c:crosses val="autoZero"/>
        <c:crossBetween val="midCat"/>
        <c:dispUnits/>
        <c:majorUnit val="1"/>
        <c:minorUnit val="1"/>
      </c:valAx>
      <c:valAx>
        <c:axId val="24099950"/>
        <c:scaling>
          <c:orientation val="minMax"/>
        </c:scaling>
        <c:axPos val="b"/>
        <c:delete val="1"/>
        <c:majorTickMark val="in"/>
        <c:minorTickMark val="none"/>
        <c:tickLblPos val="nextTo"/>
        <c:crossAx val="15572959"/>
        <c:crosses val="max"/>
        <c:crossBetween val="midCat"/>
        <c:dispUnits/>
      </c:valAx>
      <c:valAx>
        <c:axId val="1557295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4099950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0.86625</cdr:y>
    </cdr:from>
    <cdr:to>
      <cdr:x>0.882</cdr:x>
      <cdr:y>0.9185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382905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</a:t>
          </a:r>
        </a:p>
      </cdr:txBody>
    </cdr:sp>
  </cdr:relSizeAnchor>
  <cdr:relSizeAnchor xmlns:cdr="http://schemas.openxmlformats.org/drawingml/2006/chartDrawing">
    <cdr:from>
      <cdr:x>0.3255</cdr:x>
      <cdr:y>0.86625</cdr:y>
    </cdr:from>
    <cdr:to>
      <cdr:x>0.69</cdr:x>
      <cdr:y>0.9185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3829050"/>
          <a:ext cx="1266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 / 2</a:t>
          </a:r>
        </a:p>
      </cdr:txBody>
    </cdr:sp>
  </cdr:relSizeAnchor>
  <cdr:relSizeAnchor xmlns:cdr="http://schemas.openxmlformats.org/drawingml/2006/chartDrawing">
    <cdr:from>
      <cdr:x>0.00275</cdr:x>
      <cdr:y>0.26125</cdr:y>
    </cdr:from>
    <cdr:to>
      <cdr:x>0.334</cdr:x>
      <cdr:y>0.34425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152525"/>
          <a:ext cx="1152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pH </a:t>
          </a:r>
          <a:r>
            <a:rPr lang="en-US" cap="none" sz="14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»</a:t>
          </a: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pK</a:t>
          </a:r>
          <a:r>
            <a:rPr lang="en-US" cap="none" sz="1400" b="1" i="0" u="none" baseline="-2500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14</xdr:row>
      <xdr:rowOff>466725</xdr:rowOff>
    </xdr:from>
    <xdr:to>
      <xdr:col>16</xdr:col>
      <xdr:colOff>9525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7162800" y="3009900"/>
        <a:ext cx="34766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</xdr:row>
      <xdr:rowOff>28575</xdr:rowOff>
    </xdr:from>
    <xdr:to>
      <xdr:col>5</xdr:col>
      <xdr:colOff>400050</xdr:colOff>
      <xdr:row>9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733425" y="781050"/>
          <a:ext cx="2971800" cy="904875"/>
          <a:chOff x="86" y="79"/>
          <a:chExt cx="435" cy="91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521" y="79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86" y="99"/>
            <a:ext cx="435" cy="14"/>
          </a:xfrm>
          <a:custGeom>
            <a:pathLst>
              <a:path h="14" w="435">
                <a:moveTo>
                  <a:pt x="0" y="0"/>
                </a:moveTo>
                <a:lnTo>
                  <a:pt x="0" y="14"/>
                </a:lnTo>
                <a:lnTo>
                  <a:pt x="435" y="1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0.86625</cdr:y>
    </cdr:from>
    <cdr:to>
      <cdr:x>0.882</cdr:x>
      <cdr:y>0.9185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382905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</a:t>
          </a:r>
        </a:p>
      </cdr:txBody>
    </cdr:sp>
  </cdr:relSizeAnchor>
  <cdr:relSizeAnchor xmlns:cdr="http://schemas.openxmlformats.org/drawingml/2006/chartDrawing">
    <cdr:from>
      <cdr:x>0.3255</cdr:x>
      <cdr:y>0.86625</cdr:y>
    </cdr:from>
    <cdr:to>
      <cdr:x>0.69</cdr:x>
      <cdr:y>0.9185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3829050"/>
          <a:ext cx="1266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 / 2</a:t>
          </a:r>
        </a:p>
      </cdr:txBody>
    </cdr:sp>
  </cdr:relSizeAnchor>
  <cdr:relSizeAnchor xmlns:cdr="http://schemas.openxmlformats.org/drawingml/2006/chartDrawing">
    <cdr:from>
      <cdr:x>0.00275</cdr:x>
      <cdr:y>0.26125</cdr:y>
    </cdr:from>
    <cdr:to>
      <cdr:x>0.334</cdr:x>
      <cdr:y>0.34425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152525"/>
          <a:ext cx="1152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pH </a:t>
          </a:r>
          <a:r>
            <a:rPr lang="en-US" cap="none" sz="14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»</a:t>
          </a: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pK</a:t>
          </a:r>
          <a:r>
            <a:rPr lang="en-US" cap="none" sz="1400" b="1" i="0" u="none" baseline="-2500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14</xdr:row>
      <xdr:rowOff>466725</xdr:rowOff>
    </xdr:from>
    <xdr:to>
      <xdr:col>16</xdr:col>
      <xdr:colOff>9525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7162800" y="3009900"/>
        <a:ext cx="34766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</xdr:row>
      <xdr:rowOff>28575</xdr:rowOff>
    </xdr:from>
    <xdr:to>
      <xdr:col>5</xdr:col>
      <xdr:colOff>400050</xdr:colOff>
      <xdr:row>9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733425" y="781050"/>
          <a:ext cx="2971800" cy="904875"/>
          <a:chOff x="86" y="79"/>
          <a:chExt cx="435" cy="91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521" y="79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86" y="99"/>
            <a:ext cx="435" cy="14"/>
          </a:xfrm>
          <a:custGeom>
            <a:pathLst>
              <a:path h="14" w="435">
                <a:moveTo>
                  <a:pt x="0" y="0"/>
                </a:moveTo>
                <a:lnTo>
                  <a:pt x="0" y="14"/>
                </a:lnTo>
                <a:lnTo>
                  <a:pt x="435" y="1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9.421875" style="2" customWidth="1"/>
    <col min="2" max="2" width="9.140625" style="2" customWidth="1"/>
    <col min="3" max="3" width="9.7109375" style="2" customWidth="1"/>
    <col min="4" max="4" width="10.57421875" style="0" customWidth="1"/>
    <col min="5" max="5" width="10.7109375" style="0" customWidth="1"/>
    <col min="6" max="6" width="10.421875" style="0" customWidth="1"/>
    <col min="7" max="7" width="10.8515625" style="0" customWidth="1"/>
    <col min="8" max="8" width="11.421875" style="0" customWidth="1"/>
    <col min="9" max="9" width="4.8515625" style="0" customWidth="1"/>
    <col min="10" max="10" width="19.140625" style="0" customWidth="1"/>
    <col min="11" max="11" width="7.421875" style="0" customWidth="1"/>
    <col min="12" max="12" width="9.421875" style="0" customWidth="1"/>
    <col min="13" max="13" width="8.8515625" style="0" customWidth="1"/>
    <col min="20" max="20" width="10.28125" style="0" customWidth="1"/>
    <col min="21" max="21" width="16.00390625" style="0" customWidth="1"/>
  </cols>
  <sheetData>
    <row r="1" ht="18">
      <c r="A1" s="1" t="s">
        <v>0</v>
      </c>
    </row>
    <row r="3" spans="1:7" ht="12.75">
      <c r="A3" s="3" t="s">
        <v>1</v>
      </c>
      <c r="B3" s="4"/>
      <c r="C3" s="5"/>
      <c r="D3" s="2"/>
      <c r="E3" s="6" t="s">
        <v>2</v>
      </c>
      <c r="F3" s="7"/>
      <c r="G3" s="8"/>
    </row>
    <row r="4" spans="1:7" ht="15.75">
      <c r="A4" s="9" t="s">
        <v>14</v>
      </c>
      <c r="B4" s="10">
        <v>0.1</v>
      </c>
      <c r="C4" s="11" t="s">
        <v>15</v>
      </c>
      <c r="D4" s="2"/>
      <c r="E4" s="12" t="s">
        <v>16</v>
      </c>
      <c r="F4" s="13">
        <v>0.1</v>
      </c>
      <c r="G4" s="14" t="s">
        <v>17</v>
      </c>
    </row>
    <row r="5" spans="1:4" ht="15.75">
      <c r="A5" s="15" t="s">
        <v>18</v>
      </c>
      <c r="B5" s="16">
        <v>0.025</v>
      </c>
      <c r="C5" s="17" t="s">
        <v>19</v>
      </c>
      <c r="D5" s="2"/>
    </row>
    <row r="6" spans="1:4" ht="12.75">
      <c r="A6" s="18"/>
      <c r="B6" s="19"/>
      <c r="C6" s="20"/>
      <c r="D6" s="21"/>
    </row>
    <row r="7" spans="1:4" ht="12.75">
      <c r="A7" s="22" t="s">
        <v>3</v>
      </c>
      <c r="B7" s="23"/>
      <c r="C7" s="20"/>
      <c r="D7" s="24"/>
    </row>
    <row r="8" spans="1:4" ht="15.75">
      <c r="A8" s="25" t="s">
        <v>20</v>
      </c>
      <c r="B8" s="26">
        <v>0.025</v>
      </c>
      <c r="C8" s="27" t="s">
        <v>21</v>
      </c>
      <c r="D8" s="28"/>
    </row>
    <row r="9" spans="1:4" ht="12.75">
      <c r="A9" s="18"/>
      <c r="B9" s="19"/>
      <c r="C9" s="19"/>
      <c r="D9" s="21"/>
    </row>
    <row r="10" spans="1:2" ht="15.75">
      <c r="A10" s="29" t="s">
        <v>22</v>
      </c>
      <c r="B10" s="30">
        <v>4.76</v>
      </c>
    </row>
    <row r="11" spans="1:7" ht="14.25">
      <c r="A11" s="31" t="s">
        <v>23</v>
      </c>
      <c r="B11" s="32">
        <v>1.78E-05</v>
      </c>
      <c r="E11" s="33" t="s">
        <v>4</v>
      </c>
      <c r="F11" s="34">
        <f>B4*B5/F4</f>
        <v>0.025000000000000005</v>
      </c>
      <c r="G11" s="35" t="s">
        <v>24</v>
      </c>
    </row>
    <row r="12" spans="1:5" ht="15.75">
      <c r="A12" s="36" t="s">
        <v>25</v>
      </c>
      <c r="B12" s="37">
        <f>10^-14</f>
        <v>1E-14</v>
      </c>
      <c r="D12" s="38"/>
      <c r="E12" s="2"/>
    </row>
    <row r="13" spans="1:3" ht="12.75">
      <c r="A13" s="39" t="s">
        <v>26</v>
      </c>
      <c r="B13" s="40">
        <f>B12/B11</f>
        <v>5.617977528089888E-10</v>
      </c>
      <c r="C13" s="41"/>
    </row>
    <row r="15" spans="1:9" ht="37.5" customHeight="1">
      <c r="A15" s="42" t="s">
        <v>27</v>
      </c>
      <c r="B15" s="43" t="s">
        <v>28</v>
      </c>
      <c r="C15" s="44" t="s">
        <v>29</v>
      </c>
      <c r="D15" s="45" t="s">
        <v>30</v>
      </c>
      <c r="E15" s="46" t="s">
        <v>31</v>
      </c>
      <c r="F15" s="47" t="s">
        <v>32</v>
      </c>
      <c r="G15" s="48" t="s">
        <v>33</v>
      </c>
      <c r="H15" s="48" t="s">
        <v>34</v>
      </c>
      <c r="I15" s="49" t="s">
        <v>5</v>
      </c>
    </row>
    <row r="16" spans="1:10" ht="12.75">
      <c r="A16" s="50">
        <v>0</v>
      </c>
      <c r="B16" s="51">
        <f aca="true" t="shared" si="0" ref="B16:B32">A16/1000</f>
        <v>0</v>
      </c>
      <c r="C16" s="51">
        <f aca="true" t="shared" si="1" ref="C16:C41">B16+$B$8+$B$5</f>
        <v>0.05</v>
      </c>
      <c r="D16" s="52">
        <f aca="true" t="shared" si="2" ref="D16:D33">($B$4*$B$5-$F$4*B16)/C16</f>
        <v>0.05000000000000001</v>
      </c>
      <c r="E16" s="53">
        <f aca="true" t="shared" si="3" ref="E16:E33">$F$4*B16/C16</f>
        <v>0</v>
      </c>
      <c r="F16" s="54"/>
      <c r="G16" s="55">
        <f aca="true" t="shared" si="4" ref="G16:G32">(-($B$11+E16)+SQRT(($B$11+E16)^2+4*D16*$B$11))/2</f>
        <v>0.0009345400934876577</v>
      </c>
      <c r="H16" s="55">
        <f aca="true" t="shared" si="5" ref="H16:H32">$B$12/G16</f>
        <v>1.0700450488625364E-11</v>
      </c>
      <c r="I16" s="56">
        <f aca="true" t="shared" si="6" ref="I16:I41">-LOG(H16)</f>
        <v>10.970597938146026</v>
      </c>
      <c r="J16" s="57" t="s">
        <v>6</v>
      </c>
    </row>
    <row r="17" spans="1:10" ht="12.75" customHeight="1">
      <c r="A17" s="58">
        <v>0.5</v>
      </c>
      <c r="B17" s="59">
        <f t="shared" si="0"/>
        <v>0.0005</v>
      </c>
      <c r="C17" s="59">
        <f t="shared" si="1"/>
        <v>0.0505</v>
      </c>
      <c r="D17" s="60">
        <f t="shared" si="2"/>
        <v>0.048514851485148516</v>
      </c>
      <c r="E17" s="61">
        <f t="shared" si="3"/>
        <v>0.0009900990099009901</v>
      </c>
      <c r="F17" s="54"/>
      <c r="G17" s="55">
        <f t="shared" si="4"/>
        <v>0.0005531831546412387</v>
      </c>
      <c r="H17" s="55">
        <f t="shared" si="5"/>
        <v>1.8077195438977888E-11</v>
      </c>
      <c r="I17" s="56">
        <f t="shared" si="6"/>
        <v>10.742868946640193</v>
      </c>
      <c r="J17" s="62"/>
    </row>
    <row r="18" spans="1:10" ht="12.75" customHeight="1">
      <c r="A18" s="58">
        <v>1</v>
      </c>
      <c r="B18" s="59">
        <f t="shared" si="0"/>
        <v>0.001</v>
      </c>
      <c r="C18" s="59">
        <f t="shared" si="1"/>
        <v>0.051000000000000004</v>
      </c>
      <c r="D18" s="60">
        <f t="shared" si="2"/>
        <v>0.04705882352941177</v>
      </c>
      <c r="E18" s="61">
        <f t="shared" si="3"/>
        <v>0.00196078431372549</v>
      </c>
      <c r="F18" s="54"/>
      <c r="G18" s="55">
        <f t="shared" si="4"/>
        <v>0.0003584266678383391</v>
      </c>
      <c r="H18" s="55">
        <f t="shared" si="5"/>
        <v>2.7899709751815375E-11</v>
      </c>
      <c r="I18" s="56">
        <f t="shared" si="6"/>
        <v>10.554400314785207</v>
      </c>
      <c r="J18" s="62" t="s">
        <v>7</v>
      </c>
    </row>
    <row r="19" spans="1:10" ht="12.75" customHeight="1">
      <c r="A19" s="58">
        <v>2.5</v>
      </c>
      <c r="B19" s="59">
        <f t="shared" si="0"/>
        <v>0.0025</v>
      </c>
      <c r="C19" s="59">
        <f t="shared" si="1"/>
        <v>0.052500000000000005</v>
      </c>
      <c r="D19" s="60">
        <f t="shared" si="2"/>
        <v>0.04285714285714286</v>
      </c>
      <c r="E19" s="61">
        <f t="shared" si="3"/>
        <v>0.0047619047619047615</v>
      </c>
      <c r="F19" s="54"/>
      <c r="G19" s="55">
        <f t="shared" si="4"/>
        <v>0.00015460267771949662</v>
      </c>
      <c r="H19" s="55">
        <f t="shared" si="5"/>
        <v>6.468193272915687E-11</v>
      </c>
      <c r="I19" s="56">
        <f t="shared" si="6"/>
        <v>10.189217011631015</v>
      </c>
      <c r="J19" s="63" t="s">
        <v>8</v>
      </c>
    </row>
    <row r="20" spans="1:10" ht="12.75">
      <c r="A20" s="58">
        <v>5</v>
      </c>
      <c r="B20" s="59">
        <f t="shared" si="0"/>
        <v>0.005</v>
      </c>
      <c r="C20" s="59">
        <f t="shared" si="1"/>
        <v>0.05500000000000001</v>
      </c>
      <c r="D20" s="60">
        <f t="shared" si="2"/>
        <v>0.03636363636363637</v>
      </c>
      <c r="E20" s="61">
        <f t="shared" si="3"/>
        <v>0.00909090909090909</v>
      </c>
      <c r="F20" s="54"/>
      <c r="G20" s="55">
        <f t="shared" si="4"/>
        <v>7.051497194539985E-05</v>
      </c>
      <c r="H20" s="55">
        <f t="shared" si="5"/>
        <v>1.4181385490365164E-10</v>
      </c>
      <c r="I20" s="56">
        <f t="shared" si="6"/>
        <v>9.848281337458562</v>
      </c>
      <c r="J20" s="62" t="s">
        <v>9</v>
      </c>
    </row>
    <row r="21" spans="1:10" ht="12.75">
      <c r="A21" s="58">
        <v>7.5</v>
      </c>
      <c r="B21" s="59">
        <f t="shared" si="0"/>
        <v>0.0075</v>
      </c>
      <c r="C21" s="59">
        <f t="shared" si="1"/>
        <v>0.0575</v>
      </c>
      <c r="D21" s="60">
        <f t="shared" si="2"/>
        <v>0.03043478260869566</v>
      </c>
      <c r="E21" s="61">
        <f t="shared" si="3"/>
        <v>0.013043478260869565</v>
      </c>
      <c r="F21" s="54"/>
      <c r="G21" s="55">
        <f t="shared" si="4"/>
        <v>4.134584994981618E-05</v>
      </c>
      <c r="H21" s="55">
        <f t="shared" si="5"/>
        <v>2.4186224281608845E-10</v>
      </c>
      <c r="I21" s="56">
        <f t="shared" si="6"/>
        <v>9.616431924182503</v>
      </c>
      <c r="J21" s="62" t="s">
        <v>10</v>
      </c>
    </row>
    <row r="22" spans="1:10" ht="13.5" thickBot="1">
      <c r="A22" s="58">
        <v>10</v>
      </c>
      <c r="B22" s="59">
        <f t="shared" si="0"/>
        <v>0.01</v>
      </c>
      <c r="C22" s="59">
        <f t="shared" si="1"/>
        <v>0.060000000000000005</v>
      </c>
      <c r="D22" s="60">
        <f t="shared" si="2"/>
        <v>0.025000000000000005</v>
      </c>
      <c r="E22" s="61">
        <f t="shared" si="3"/>
        <v>0.016666666666666666</v>
      </c>
      <c r="F22" s="54"/>
      <c r="G22" s="55">
        <f t="shared" si="4"/>
        <v>2.6629013950063563E-05</v>
      </c>
      <c r="H22" s="55">
        <f t="shared" si="5"/>
        <v>3.7553024001386766E-10</v>
      </c>
      <c r="I22" s="56">
        <f t="shared" si="6"/>
        <v>9.425355085178152</v>
      </c>
      <c r="J22" s="64"/>
    </row>
    <row r="23" spans="1:10" ht="13.5" thickBot="1">
      <c r="A23" s="65">
        <f>A33/2</f>
        <v>12.500000000000002</v>
      </c>
      <c r="B23" s="66">
        <f t="shared" si="0"/>
        <v>0.012500000000000002</v>
      </c>
      <c r="C23" s="66">
        <f t="shared" si="1"/>
        <v>0.0625</v>
      </c>
      <c r="D23" s="67">
        <f t="shared" si="2"/>
        <v>0.020000000000000004</v>
      </c>
      <c r="E23" s="68">
        <f t="shared" si="3"/>
        <v>0.020000000000000004</v>
      </c>
      <c r="F23" s="69"/>
      <c r="G23" s="70">
        <f t="shared" si="4"/>
        <v>1.7768400321215017E-05</v>
      </c>
      <c r="H23" s="71">
        <f t="shared" si="5"/>
        <v>5.627968651775734E-10</v>
      </c>
      <c r="I23" s="72">
        <f t="shared" si="6"/>
        <v>9.249648330284685</v>
      </c>
      <c r="J23" s="73" t="s">
        <v>11</v>
      </c>
    </row>
    <row r="24" spans="1:10" ht="13.5" thickBot="1">
      <c r="A24" s="58">
        <v>15</v>
      </c>
      <c r="B24" s="59">
        <f t="shared" si="0"/>
        <v>0.015</v>
      </c>
      <c r="C24" s="59">
        <f t="shared" si="1"/>
        <v>0.065</v>
      </c>
      <c r="D24" s="60">
        <f t="shared" si="2"/>
        <v>0.01538461538461539</v>
      </c>
      <c r="E24" s="61">
        <f t="shared" si="3"/>
        <v>0.023076923076923078</v>
      </c>
      <c r="F24" s="54"/>
      <c r="G24" s="55">
        <f t="shared" si="4"/>
        <v>1.1851438804126938E-05</v>
      </c>
      <c r="H24" s="55">
        <f t="shared" si="5"/>
        <v>8.437794064732272E-10</v>
      </c>
      <c r="I24" s="56">
        <f t="shared" si="6"/>
        <v>9.073771078342832</v>
      </c>
      <c r="J24" s="74" t="s">
        <v>35</v>
      </c>
    </row>
    <row r="25" spans="1:10" ht="12.75">
      <c r="A25" s="58">
        <v>17.5</v>
      </c>
      <c r="B25" s="59">
        <f t="shared" si="0"/>
        <v>0.0175</v>
      </c>
      <c r="C25" s="59">
        <f t="shared" si="1"/>
        <v>0.0675</v>
      </c>
      <c r="D25" s="60">
        <f t="shared" si="2"/>
        <v>0.011111111111111113</v>
      </c>
      <c r="E25" s="61">
        <f t="shared" si="3"/>
        <v>0.02592592592592593</v>
      </c>
      <c r="F25" s="54"/>
      <c r="G25" s="55">
        <f t="shared" si="4"/>
        <v>7.621098727164655E-06</v>
      </c>
      <c r="H25" s="55">
        <f t="shared" si="5"/>
        <v>1.312146759673377E-09</v>
      </c>
      <c r="I25" s="56">
        <f t="shared" si="6"/>
        <v>8.88201758771052</v>
      </c>
      <c r="J25" s="62"/>
    </row>
    <row r="26" spans="1:10" ht="12.75">
      <c r="A26" s="58">
        <v>20</v>
      </c>
      <c r="B26" s="59">
        <f t="shared" si="0"/>
        <v>0.02</v>
      </c>
      <c r="C26" s="59">
        <f t="shared" si="1"/>
        <v>0.07</v>
      </c>
      <c r="D26" s="60">
        <f t="shared" si="2"/>
        <v>0.007142857142857149</v>
      </c>
      <c r="E26" s="61">
        <f t="shared" si="3"/>
        <v>0.02857142857142857</v>
      </c>
      <c r="F26" s="54"/>
      <c r="G26" s="55">
        <f t="shared" si="4"/>
        <v>4.446537797509614E-06</v>
      </c>
      <c r="H26" s="55">
        <f t="shared" si="5"/>
        <v>2.248940738927426E-09</v>
      </c>
      <c r="I26" s="56">
        <f t="shared" si="6"/>
        <v>8.648021988359787</v>
      </c>
      <c r="J26" s="62"/>
    </row>
    <row r="27" spans="1:10" ht="12.75">
      <c r="A27" s="58">
        <v>22.5</v>
      </c>
      <c r="B27" s="59">
        <f t="shared" si="0"/>
        <v>0.0225</v>
      </c>
      <c r="C27" s="59">
        <f t="shared" si="1"/>
        <v>0.07250000000000001</v>
      </c>
      <c r="D27" s="60">
        <f t="shared" si="2"/>
        <v>0.003448275862068974</v>
      </c>
      <c r="E27" s="61">
        <f t="shared" si="3"/>
        <v>0.031034482758620682</v>
      </c>
      <c r="F27" s="54"/>
      <c r="G27" s="55">
        <f t="shared" si="4"/>
        <v>1.9765182546326726E-06</v>
      </c>
      <c r="H27" s="55">
        <f t="shared" si="5"/>
        <v>5.059401792298881E-09</v>
      </c>
      <c r="I27" s="56">
        <f t="shared" si="6"/>
        <v>8.295900829733696</v>
      </c>
      <c r="J27" s="62"/>
    </row>
    <row r="28" spans="1:10" ht="12.75">
      <c r="A28" s="58">
        <v>24</v>
      </c>
      <c r="B28" s="59">
        <f t="shared" si="0"/>
        <v>0.024</v>
      </c>
      <c r="C28" s="59">
        <f t="shared" si="1"/>
        <v>0.07400000000000001</v>
      </c>
      <c r="D28" s="60">
        <f t="shared" si="2"/>
        <v>0.0013513513513513547</v>
      </c>
      <c r="E28" s="61">
        <f t="shared" si="3"/>
        <v>0.032432432432432434</v>
      </c>
      <c r="F28" s="54"/>
      <c r="G28" s="55">
        <f t="shared" si="4"/>
        <v>7.412429067522874E-07</v>
      </c>
      <c r="H28" s="55">
        <f t="shared" si="5"/>
        <v>1.3490854224581273E-08</v>
      </c>
      <c r="I28" s="56">
        <f t="shared" si="6"/>
        <v>7.869960550455854</v>
      </c>
      <c r="J28" s="62"/>
    </row>
    <row r="29" spans="1:10" ht="12.75">
      <c r="A29" s="58">
        <v>24.5</v>
      </c>
      <c r="B29" s="59">
        <f t="shared" si="0"/>
        <v>0.0245</v>
      </c>
      <c r="C29" s="59">
        <f t="shared" si="1"/>
        <v>0.07450000000000001</v>
      </c>
      <c r="D29" s="60">
        <f t="shared" si="2"/>
        <v>0.0006711409395973171</v>
      </c>
      <c r="E29" s="61">
        <f t="shared" si="3"/>
        <v>0.032885906040268455</v>
      </c>
      <c r="F29" s="54"/>
      <c r="G29" s="55">
        <f t="shared" si="4"/>
        <v>3.6306478347000737E-07</v>
      </c>
      <c r="H29" s="55">
        <f t="shared" si="5"/>
        <v>2.7543293801245517E-08</v>
      </c>
      <c r="I29" s="56">
        <f t="shared" si="6"/>
        <v>7.559984125292998</v>
      </c>
      <c r="J29" s="62"/>
    </row>
    <row r="30" spans="1:10" ht="12.75">
      <c r="A30" s="58">
        <v>24.7</v>
      </c>
      <c r="B30" s="75">
        <f t="shared" si="0"/>
        <v>0.0247</v>
      </c>
      <c r="C30" s="75">
        <f t="shared" si="1"/>
        <v>0.0747</v>
      </c>
      <c r="D30" s="60">
        <f t="shared" si="2"/>
        <v>0.0004016064257028181</v>
      </c>
      <c r="E30" s="61">
        <f t="shared" si="3"/>
        <v>0.033065595716198125</v>
      </c>
      <c r="F30" s="54"/>
      <c r="G30" s="55">
        <f t="shared" si="4"/>
        <v>2.1607660077513358E-07</v>
      </c>
      <c r="H30" s="55">
        <f t="shared" si="5"/>
        <v>4.6279883912126106E-08</v>
      </c>
      <c r="I30" s="56">
        <f t="shared" si="6"/>
        <v>7.3346077390976925</v>
      </c>
      <c r="J30" s="62"/>
    </row>
    <row r="31" spans="1:10" ht="12.75">
      <c r="A31" s="58">
        <v>24.8</v>
      </c>
      <c r="B31" s="76">
        <f t="shared" si="0"/>
        <v>0.0248</v>
      </c>
      <c r="C31" s="76">
        <f t="shared" si="1"/>
        <v>0.0748</v>
      </c>
      <c r="D31" s="60">
        <f t="shared" si="2"/>
        <v>0.0002673796791443915</v>
      </c>
      <c r="E31" s="61">
        <f t="shared" si="3"/>
        <v>0.03315508021390374</v>
      </c>
      <c r="F31" s="54"/>
      <c r="G31" s="55">
        <f t="shared" si="4"/>
        <v>1.4347074098544632E-07</v>
      </c>
      <c r="H31" s="55">
        <f t="shared" si="5"/>
        <v>6.970062279816622E-08</v>
      </c>
      <c r="I31" s="56">
        <f t="shared" si="6"/>
        <v>7.1567633413195155</v>
      </c>
      <c r="J31" s="62"/>
    </row>
    <row r="32" spans="1:10" ht="12.75">
      <c r="A32" s="58">
        <v>24.9</v>
      </c>
      <c r="B32" s="76">
        <f t="shared" si="0"/>
        <v>0.0249</v>
      </c>
      <c r="C32" s="76">
        <f t="shared" si="1"/>
        <v>0.0749</v>
      </c>
      <c r="D32" s="60">
        <f t="shared" si="2"/>
        <v>0.00013351134846462565</v>
      </c>
      <c r="E32" s="61">
        <f t="shared" si="3"/>
        <v>0.03324432576769026</v>
      </c>
      <c r="F32" s="54"/>
      <c r="G32" s="55">
        <f t="shared" si="4"/>
        <v>7.144753508964152E-08</v>
      </c>
      <c r="H32" s="55">
        <f t="shared" si="5"/>
        <v>1.3996284108966836E-07</v>
      </c>
      <c r="I32" s="56">
        <f t="shared" si="6"/>
        <v>6.853987250405748</v>
      </c>
      <c r="J32" s="62"/>
    </row>
    <row r="33" spans="1:19" s="86" customFormat="1" ht="30" customHeight="1">
      <c r="A33" s="77">
        <f>B33*1000</f>
        <v>25.000000000000004</v>
      </c>
      <c r="B33" s="78">
        <f>F11</f>
        <v>0.025000000000000005</v>
      </c>
      <c r="C33" s="78">
        <f t="shared" si="1"/>
        <v>0.07500000000000001</v>
      </c>
      <c r="D33" s="79">
        <f t="shared" si="2"/>
        <v>0</v>
      </c>
      <c r="E33" s="80">
        <f t="shared" si="3"/>
        <v>0.03333333333333333</v>
      </c>
      <c r="F33" s="81">
        <f>($B$4*$B$5-$F$4*D33)/E33</f>
        <v>0.07500000000000001</v>
      </c>
      <c r="G33" s="82"/>
      <c r="H33" s="71">
        <f>(-$B$13+SQRT($B$13^2+4*$B$13*E33))/2</f>
        <v>4.327142334319513E-06</v>
      </c>
      <c r="I33" s="83">
        <f t="shared" si="6"/>
        <v>5.363798819154664</v>
      </c>
      <c r="J33" s="84" t="s">
        <v>36</v>
      </c>
      <c r="K33" s="85"/>
      <c r="L33" s="85"/>
      <c r="M33" s="85"/>
      <c r="R33" s="87"/>
      <c r="S33" s="87"/>
    </row>
    <row r="34" spans="1:19" s="92" customFormat="1" ht="12.75">
      <c r="A34" s="58">
        <v>25.1</v>
      </c>
      <c r="B34" s="76">
        <f aca="true" t="shared" si="7" ref="B34:B41">A34/1000</f>
        <v>0.0251</v>
      </c>
      <c r="C34" s="76">
        <f t="shared" si="1"/>
        <v>0.0751</v>
      </c>
      <c r="D34" s="88"/>
      <c r="E34" s="61">
        <f aca="true" t="shared" si="8" ref="E34:E41">$B$4*$B$5/C34</f>
        <v>0.03328894806924102</v>
      </c>
      <c r="F34" s="89">
        <f aca="true" t="shared" si="9" ref="F34:F41">($F$4*B34-$B$4*$B$5)/C34</f>
        <v>0.00013315579227695862</v>
      </c>
      <c r="G34" s="59"/>
      <c r="H34" s="55">
        <f aca="true" t="shared" si="10" ref="H34:H41">(-($B$13-F34)+SQRT(($B$13-F34)^2+4*$B$13*(E34+E34)))/2</f>
        <v>0.00013343554044993196</v>
      </c>
      <c r="I34" s="90">
        <f t="shared" si="6"/>
        <v>3.87472848102251</v>
      </c>
      <c r="J34" s="91"/>
      <c r="K34"/>
      <c r="L34"/>
      <c r="M34"/>
      <c r="R34" s="93"/>
      <c r="S34" s="93"/>
    </row>
    <row r="35" spans="1:10" ht="12.75">
      <c r="A35" s="58">
        <v>25.2</v>
      </c>
      <c r="B35" s="76">
        <f t="shared" si="7"/>
        <v>0.0252</v>
      </c>
      <c r="C35" s="76">
        <f t="shared" si="1"/>
        <v>0.0752</v>
      </c>
      <c r="D35" s="88"/>
      <c r="E35" s="61">
        <f t="shared" si="8"/>
        <v>0.033244680851063836</v>
      </c>
      <c r="F35" s="89">
        <f t="shared" si="9"/>
        <v>0.00026595744680850555</v>
      </c>
      <c r="G35" s="59"/>
      <c r="H35" s="55">
        <f t="shared" si="10"/>
        <v>0.00026609726065347165</v>
      </c>
      <c r="I35" s="90">
        <f t="shared" si="6"/>
        <v>3.574959596283654</v>
      </c>
      <c r="J35" s="91"/>
    </row>
    <row r="36" spans="1:10" ht="12.75">
      <c r="A36" s="58">
        <v>25.5</v>
      </c>
      <c r="B36" s="75">
        <f t="shared" si="7"/>
        <v>0.0255</v>
      </c>
      <c r="C36" s="75">
        <f t="shared" si="1"/>
        <v>0.07550000000000001</v>
      </c>
      <c r="D36" s="88"/>
      <c r="E36" s="61">
        <f t="shared" si="8"/>
        <v>0.033112582781456956</v>
      </c>
      <c r="F36" s="89">
        <f t="shared" si="9"/>
        <v>0.000662251655629135</v>
      </c>
      <c r="G36" s="59"/>
      <c r="H36" s="55">
        <f t="shared" si="10"/>
        <v>0.000662307268889305</v>
      </c>
      <c r="I36" s="90">
        <f t="shared" si="6"/>
        <v>3.178940478501064</v>
      </c>
      <c r="J36" s="91" t="s">
        <v>12</v>
      </c>
    </row>
    <row r="37" spans="1:10" ht="12.75">
      <c r="A37" s="58">
        <v>26</v>
      </c>
      <c r="B37" s="75">
        <f t="shared" si="7"/>
        <v>0.026</v>
      </c>
      <c r="C37" s="75">
        <f t="shared" si="1"/>
        <v>0.07600000000000001</v>
      </c>
      <c r="D37" s="88"/>
      <c r="E37" s="61">
        <f t="shared" si="8"/>
        <v>0.03289473684210526</v>
      </c>
      <c r="F37" s="89">
        <f t="shared" si="9"/>
        <v>0.0013157894736842023</v>
      </c>
      <c r="G37" s="59"/>
      <c r="H37" s="55">
        <f t="shared" si="10"/>
        <v>0.0013158170011864363</v>
      </c>
      <c r="I37" s="90">
        <f t="shared" si="6"/>
        <v>2.880804506543671</v>
      </c>
      <c r="J37" s="91" t="s">
        <v>13</v>
      </c>
    </row>
    <row r="38" spans="1:10" ht="12.75">
      <c r="A38" s="58">
        <v>27</v>
      </c>
      <c r="B38" s="75">
        <f t="shared" si="7"/>
        <v>0.027</v>
      </c>
      <c r="C38" s="75">
        <f t="shared" si="1"/>
        <v>0.07700000000000001</v>
      </c>
      <c r="D38" s="88"/>
      <c r="E38" s="61">
        <f t="shared" si="8"/>
        <v>0.03246753246753247</v>
      </c>
      <c r="F38" s="89">
        <f t="shared" si="9"/>
        <v>0.0025974025974025926</v>
      </c>
      <c r="G38" s="59"/>
      <c r="H38" s="55">
        <f t="shared" si="10"/>
        <v>0.0025974160804757536</v>
      </c>
      <c r="I38" s="90">
        <f t="shared" si="6"/>
        <v>2.5854584750990077</v>
      </c>
      <c r="J38" s="91"/>
    </row>
    <row r="39" spans="1:10" ht="12.75">
      <c r="A39" s="58">
        <v>30</v>
      </c>
      <c r="B39" s="75">
        <f t="shared" si="7"/>
        <v>0.03</v>
      </c>
      <c r="C39" s="75">
        <f t="shared" si="1"/>
        <v>0.08</v>
      </c>
      <c r="D39" s="88"/>
      <c r="E39" s="61">
        <f t="shared" si="8"/>
        <v>0.03125000000000001</v>
      </c>
      <c r="F39" s="89">
        <f t="shared" si="9"/>
        <v>0.006249999999999994</v>
      </c>
      <c r="G39" s="59"/>
      <c r="H39" s="55">
        <f t="shared" si="10"/>
        <v>0.006250005056175225</v>
      </c>
      <c r="I39" s="90">
        <f t="shared" si="6"/>
        <v>2.204119631317027</v>
      </c>
      <c r="J39" s="91"/>
    </row>
    <row r="40" spans="1:10" ht="12.75">
      <c r="A40" s="58">
        <v>32.5</v>
      </c>
      <c r="B40" s="75">
        <f t="shared" si="7"/>
        <v>0.0325</v>
      </c>
      <c r="C40" s="75">
        <f t="shared" si="1"/>
        <v>0.0825</v>
      </c>
      <c r="D40" s="88"/>
      <c r="E40" s="61">
        <f t="shared" si="8"/>
        <v>0.030303030303030307</v>
      </c>
      <c r="F40" s="89">
        <f t="shared" si="9"/>
        <v>0.009090909090909089</v>
      </c>
      <c r="G40" s="59"/>
      <c r="H40" s="55">
        <f t="shared" si="10"/>
        <v>0.009090912274428375</v>
      </c>
      <c r="I40" s="90">
        <f t="shared" si="6"/>
        <v>2.041392533073917</v>
      </c>
      <c r="J40" s="91"/>
    </row>
    <row r="41" spans="1:10" ht="12.75">
      <c r="A41" s="94">
        <v>35</v>
      </c>
      <c r="B41" s="95">
        <f t="shared" si="7"/>
        <v>0.035</v>
      </c>
      <c r="C41" s="95">
        <f t="shared" si="1"/>
        <v>0.085</v>
      </c>
      <c r="D41" s="96"/>
      <c r="E41" s="61">
        <f t="shared" si="8"/>
        <v>0.029411764705882356</v>
      </c>
      <c r="F41" s="97">
        <f t="shared" si="9"/>
        <v>0.011764705882352941</v>
      </c>
      <c r="G41" s="98"/>
      <c r="H41" s="55">
        <f t="shared" si="10"/>
        <v>0.011764708129543416</v>
      </c>
      <c r="I41" s="90">
        <f t="shared" si="6"/>
        <v>1.9294188427591947</v>
      </c>
      <c r="J41" s="99"/>
    </row>
    <row r="42" ht="12.75">
      <c r="C42" s="100"/>
    </row>
    <row r="43" spans="12:16" ht="12.75">
      <c r="L43">
        <v>12.5</v>
      </c>
      <c r="M43">
        <v>0</v>
      </c>
      <c r="O43">
        <v>25</v>
      </c>
      <c r="P43">
        <v>0</v>
      </c>
    </row>
    <row r="44" spans="12:16" ht="12.75">
      <c r="L44">
        <v>12.5</v>
      </c>
      <c r="M44" s="101">
        <f>-LOG($B$13)</f>
        <v>9.250420002308894</v>
      </c>
      <c r="O44">
        <v>25</v>
      </c>
      <c r="P44" s="101">
        <f>I33</f>
        <v>5.363798819154664</v>
      </c>
    </row>
    <row r="46" spans="12:16" ht="12.75">
      <c r="L46">
        <v>0</v>
      </c>
      <c r="M46" s="101">
        <f>-LOG($B$13)</f>
        <v>9.250420002308894</v>
      </c>
      <c r="O46">
        <v>0</v>
      </c>
      <c r="P46" s="101">
        <f>I33</f>
        <v>5.363798819154664</v>
      </c>
    </row>
    <row r="47" spans="12:16" ht="12.75">
      <c r="L47">
        <v>12.5</v>
      </c>
      <c r="M47" s="101">
        <f>-LOG($B$13)</f>
        <v>9.250420002308894</v>
      </c>
      <c r="P47" s="101"/>
    </row>
    <row r="50" spans="18:19" ht="12.75">
      <c r="R50" s="92"/>
      <c r="S50" s="92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B28" sqref="B28"/>
    </sheetView>
  </sheetViews>
  <sheetFormatPr defaultColWidth="9.140625" defaultRowHeight="12.75"/>
  <cols>
    <col min="1" max="1" width="9.421875" style="2" customWidth="1"/>
    <col min="2" max="2" width="9.140625" style="2" customWidth="1"/>
    <col min="3" max="3" width="9.7109375" style="2" customWidth="1"/>
    <col min="4" max="4" width="10.57421875" style="0" customWidth="1"/>
    <col min="5" max="5" width="10.7109375" style="0" customWidth="1"/>
    <col min="6" max="6" width="10.421875" style="0" customWidth="1"/>
    <col min="7" max="7" width="10.8515625" style="0" customWidth="1"/>
    <col min="8" max="8" width="11.421875" style="0" customWidth="1"/>
    <col min="9" max="9" width="4.8515625" style="0" customWidth="1"/>
    <col min="10" max="10" width="19.140625" style="0" customWidth="1"/>
    <col min="11" max="11" width="7.421875" style="0" customWidth="1"/>
    <col min="12" max="12" width="9.421875" style="0" customWidth="1"/>
    <col min="13" max="13" width="8.8515625" style="0" customWidth="1"/>
    <col min="20" max="20" width="10.28125" style="0" customWidth="1"/>
    <col min="21" max="21" width="16.00390625" style="0" customWidth="1"/>
  </cols>
  <sheetData>
    <row r="1" ht="18">
      <c r="A1" s="1" t="s">
        <v>0</v>
      </c>
    </row>
    <row r="3" spans="1:7" ht="12.75">
      <c r="A3" s="3" t="s">
        <v>1</v>
      </c>
      <c r="B3" s="4"/>
      <c r="C3" s="5"/>
      <c r="D3" s="2"/>
      <c r="E3" s="6" t="s">
        <v>2</v>
      </c>
      <c r="F3" s="7"/>
      <c r="G3" s="8"/>
    </row>
    <row r="4" spans="1:7" ht="15.75">
      <c r="A4" s="9" t="s">
        <v>14</v>
      </c>
      <c r="B4" s="10">
        <v>0.1</v>
      </c>
      <c r="C4" s="11" t="s">
        <v>15</v>
      </c>
      <c r="D4" s="2"/>
      <c r="E4" s="12" t="s">
        <v>16</v>
      </c>
      <c r="F4" s="13">
        <v>0.1</v>
      </c>
      <c r="G4" s="14" t="s">
        <v>17</v>
      </c>
    </row>
    <row r="5" spans="1:4" ht="15.75">
      <c r="A5" s="15" t="s">
        <v>18</v>
      </c>
      <c r="B5" s="16">
        <v>0.025</v>
      </c>
      <c r="C5" s="17" t="s">
        <v>19</v>
      </c>
      <c r="D5" s="2"/>
    </row>
    <row r="6" spans="1:4" ht="12.75">
      <c r="A6" s="18"/>
      <c r="B6" s="19"/>
      <c r="C6" s="20"/>
      <c r="D6" s="21"/>
    </row>
    <row r="7" spans="1:4" ht="12.75">
      <c r="A7" s="22" t="s">
        <v>3</v>
      </c>
      <c r="B7" s="23"/>
      <c r="C7" s="20"/>
      <c r="D7" s="24"/>
    </row>
    <row r="8" spans="1:4" ht="15.75">
      <c r="A8" s="25" t="s">
        <v>20</v>
      </c>
      <c r="B8" s="26">
        <v>0.025</v>
      </c>
      <c r="C8" s="27" t="s">
        <v>21</v>
      </c>
      <c r="D8" s="28"/>
    </row>
    <row r="9" spans="1:4" ht="12.75">
      <c r="A9" s="18"/>
      <c r="B9" s="19"/>
      <c r="C9" s="19"/>
      <c r="D9" s="21"/>
    </row>
    <row r="10" spans="1:2" ht="15.75">
      <c r="A10" s="29" t="s">
        <v>22</v>
      </c>
      <c r="B10" s="30">
        <v>4.76</v>
      </c>
    </row>
    <row r="11" spans="1:7" ht="14.25">
      <c r="A11" s="31" t="s">
        <v>23</v>
      </c>
      <c r="B11" s="32">
        <v>1.78E-05</v>
      </c>
      <c r="E11" s="33" t="s">
        <v>4</v>
      </c>
      <c r="F11" s="34">
        <f>B4*B5/F4</f>
        <v>0.025000000000000005</v>
      </c>
      <c r="G11" s="35" t="s">
        <v>24</v>
      </c>
    </row>
    <row r="12" spans="1:5" ht="15.75">
      <c r="A12" s="36" t="s">
        <v>25</v>
      </c>
      <c r="B12" s="37">
        <f>10^-14</f>
        <v>1E-14</v>
      </c>
      <c r="D12" s="38"/>
      <c r="E12" s="2"/>
    </row>
    <row r="13" spans="1:3" ht="12.75">
      <c r="A13" s="39" t="s">
        <v>26</v>
      </c>
      <c r="B13" s="40">
        <f>B12/B11</f>
        <v>5.617977528089888E-10</v>
      </c>
      <c r="C13" s="41"/>
    </row>
    <row r="15" spans="1:9" ht="37.5" customHeight="1">
      <c r="A15" s="42" t="s">
        <v>27</v>
      </c>
      <c r="B15" s="43" t="s">
        <v>28</v>
      </c>
      <c r="C15" s="44" t="s">
        <v>29</v>
      </c>
      <c r="D15" s="45" t="s">
        <v>30</v>
      </c>
      <c r="E15" s="46" t="s">
        <v>31</v>
      </c>
      <c r="F15" s="47" t="s">
        <v>32</v>
      </c>
      <c r="G15" s="48" t="s">
        <v>33</v>
      </c>
      <c r="H15" s="48" t="s">
        <v>34</v>
      </c>
      <c r="I15" s="49" t="s">
        <v>5</v>
      </c>
    </row>
    <row r="16" spans="1:10" ht="12.75">
      <c r="A16" s="50">
        <v>0</v>
      </c>
      <c r="B16" s="51">
        <f aca="true" t="shared" si="0" ref="B16:B32">A16/1000</f>
        <v>0</v>
      </c>
      <c r="C16" s="51">
        <f aca="true" t="shared" si="1" ref="C16:C41">B16+$B$8+$B$5</f>
        <v>0.05</v>
      </c>
      <c r="D16" s="52"/>
      <c r="E16" s="53"/>
      <c r="F16" s="54"/>
      <c r="G16" s="55"/>
      <c r="H16" s="55"/>
      <c r="I16" s="56"/>
      <c r="J16" s="57" t="s">
        <v>6</v>
      </c>
    </row>
    <row r="17" spans="1:10" ht="12.75" customHeight="1">
      <c r="A17" s="58">
        <v>0.5</v>
      </c>
      <c r="B17" s="59">
        <f t="shared" si="0"/>
        <v>0.0005</v>
      </c>
      <c r="C17" s="59">
        <f t="shared" si="1"/>
        <v>0.0505</v>
      </c>
      <c r="D17" s="60"/>
      <c r="E17" s="61"/>
      <c r="F17" s="54"/>
      <c r="G17" s="55"/>
      <c r="H17" s="55"/>
      <c r="I17" s="56"/>
      <c r="J17" s="62"/>
    </row>
    <row r="18" spans="1:10" ht="12.75" customHeight="1">
      <c r="A18" s="58">
        <v>1</v>
      </c>
      <c r="B18" s="59">
        <f t="shared" si="0"/>
        <v>0.001</v>
      </c>
      <c r="C18" s="59">
        <f t="shared" si="1"/>
        <v>0.051000000000000004</v>
      </c>
      <c r="D18" s="60"/>
      <c r="E18" s="61"/>
      <c r="F18" s="54"/>
      <c r="G18" s="55"/>
      <c r="H18" s="55"/>
      <c r="I18" s="56"/>
      <c r="J18" s="62" t="s">
        <v>7</v>
      </c>
    </row>
    <row r="19" spans="1:10" ht="12.75" customHeight="1">
      <c r="A19" s="58">
        <v>2.5</v>
      </c>
      <c r="B19" s="59">
        <f t="shared" si="0"/>
        <v>0.0025</v>
      </c>
      <c r="C19" s="59">
        <f t="shared" si="1"/>
        <v>0.052500000000000005</v>
      </c>
      <c r="D19" s="60"/>
      <c r="E19" s="61"/>
      <c r="F19" s="54"/>
      <c r="G19" s="55"/>
      <c r="H19" s="55"/>
      <c r="I19" s="56"/>
      <c r="J19" s="63" t="s">
        <v>8</v>
      </c>
    </row>
    <row r="20" spans="1:10" ht="12.75">
      <c r="A20" s="58">
        <v>5</v>
      </c>
      <c r="B20" s="59">
        <f t="shared" si="0"/>
        <v>0.005</v>
      </c>
      <c r="C20" s="59">
        <f t="shared" si="1"/>
        <v>0.05500000000000001</v>
      </c>
      <c r="D20" s="60"/>
      <c r="E20" s="61"/>
      <c r="F20" s="54"/>
      <c r="G20" s="55"/>
      <c r="H20" s="55"/>
      <c r="I20" s="56"/>
      <c r="J20" s="62" t="s">
        <v>9</v>
      </c>
    </row>
    <row r="21" spans="1:10" ht="12.75">
      <c r="A21" s="58">
        <v>7.5</v>
      </c>
      <c r="B21" s="59">
        <f t="shared" si="0"/>
        <v>0.0075</v>
      </c>
      <c r="C21" s="59">
        <f t="shared" si="1"/>
        <v>0.0575</v>
      </c>
      <c r="D21" s="60"/>
      <c r="E21" s="61"/>
      <c r="F21" s="54"/>
      <c r="G21" s="55"/>
      <c r="H21" s="55"/>
      <c r="I21" s="56"/>
      <c r="J21" s="62" t="s">
        <v>10</v>
      </c>
    </row>
    <row r="22" spans="1:10" ht="13.5" thickBot="1">
      <c r="A22" s="58">
        <v>10</v>
      </c>
      <c r="B22" s="59">
        <f t="shared" si="0"/>
        <v>0.01</v>
      </c>
      <c r="C22" s="59">
        <f t="shared" si="1"/>
        <v>0.060000000000000005</v>
      </c>
      <c r="D22" s="60"/>
      <c r="E22" s="61"/>
      <c r="F22" s="54"/>
      <c r="G22" s="55"/>
      <c r="H22" s="55"/>
      <c r="I22" s="56"/>
      <c r="J22" s="64"/>
    </row>
    <row r="23" spans="1:10" ht="13.5" thickBot="1">
      <c r="A23" s="65">
        <f>A33/2</f>
        <v>12.500000000000002</v>
      </c>
      <c r="B23" s="66">
        <f t="shared" si="0"/>
        <v>0.012500000000000002</v>
      </c>
      <c r="C23" s="66">
        <f t="shared" si="1"/>
        <v>0.0625</v>
      </c>
      <c r="D23" s="67"/>
      <c r="E23" s="68"/>
      <c r="F23" s="69"/>
      <c r="G23" s="70"/>
      <c r="H23" s="71"/>
      <c r="I23" s="72"/>
      <c r="J23" s="73" t="s">
        <v>11</v>
      </c>
    </row>
    <row r="24" spans="1:10" ht="13.5" thickBot="1">
      <c r="A24" s="58">
        <v>15</v>
      </c>
      <c r="B24" s="59">
        <f t="shared" si="0"/>
        <v>0.015</v>
      </c>
      <c r="C24" s="59">
        <f t="shared" si="1"/>
        <v>0.065</v>
      </c>
      <c r="D24" s="60"/>
      <c r="E24" s="61"/>
      <c r="F24" s="54"/>
      <c r="G24" s="55"/>
      <c r="H24" s="55"/>
      <c r="I24" s="56"/>
      <c r="J24" s="74" t="s">
        <v>35</v>
      </c>
    </row>
    <row r="25" spans="1:10" ht="12.75">
      <c r="A25" s="58">
        <v>17.5</v>
      </c>
      <c r="B25" s="59">
        <f t="shared" si="0"/>
        <v>0.0175</v>
      </c>
      <c r="C25" s="59">
        <f t="shared" si="1"/>
        <v>0.0675</v>
      </c>
      <c r="D25" s="60"/>
      <c r="E25" s="61"/>
      <c r="F25" s="54"/>
      <c r="G25" s="55"/>
      <c r="H25" s="55"/>
      <c r="I25" s="56"/>
      <c r="J25" s="62"/>
    </row>
    <row r="26" spans="1:10" ht="12.75">
      <c r="A26" s="58">
        <v>20</v>
      </c>
      <c r="B26" s="59">
        <f t="shared" si="0"/>
        <v>0.02</v>
      </c>
      <c r="C26" s="59">
        <f t="shared" si="1"/>
        <v>0.07</v>
      </c>
      <c r="D26" s="60"/>
      <c r="E26" s="61"/>
      <c r="F26" s="54"/>
      <c r="G26" s="55"/>
      <c r="H26" s="55"/>
      <c r="I26" s="56"/>
      <c r="J26" s="62"/>
    </row>
    <row r="27" spans="1:10" ht="12.75">
      <c r="A27" s="58">
        <v>22.5</v>
      </c>
      <c r="B27" s="59">
        <f t="shared" si="0"/>
        <v>0.0225</v>
      </c>
      <c r="C27" s="59">
        <f t="shared" si="1"/>
        <v>0.07250000000000001</v>
      </c>
      <c r="D27" s="60"/>
      <c r="E27" s="61"/>
      <c r="F27" s="54"/>
      <c r="G27" s="55"/>
      <c r="H27" s="55"/>
      <c r="I27" s="56"/>
      <c r="J27" s="62"/>
    </row>
    <row r="28" spans="1:10" ht="12.75">
      <c r="A28" s="58">
        <v>24</v>
      </c>
      <c r="B28" s="59">
        <f t="shared" si="0"/>
        <v>0.024</v>
      </c>
      <c r="C28" s="59">
        <f t="shared" si="1"/>
        <v>0.07400000000000001</v>
      </c>
      <c r="D28" s="60"/>
      <c r="E28" s="61"/>
      <c r="F28" s="54"/>
      <c r="G28" s="55"/>
      <c r="H28" s="55"/>
      <c r="I28" s="56"/>
      <c r="J28" s="62"/>
    </row>
    <row r="29" spans="1:10" ht="12.75">
      <c r="A29" s="58">
        <v>24.5</v>
      </c>
      <c r="B29" s="59">
        <f t="shared" si="0"/>
        <v>0.0245</v>
      </c>
      <c r="C29" s="59">
        <f t="shared" si="1"/>
        <v>0.07450000000000001</v>
      </c>
      <c r="D29" s="60"/>
      <c r="E29" s="61"/>
      <c r="F29" s="54"/>
      <c r="G29" s="55"/>
      <c r="H29" s="55"/>
      <c r="I29" s="56"/>
      <c r="J29" s="62"/>
    </row>
    <row r="30" spans="1:10" ht="12.75">
      <c r="A30" s="58">
        <v>24.7</v>
      </c>
      <c r="B30" s="75">
        <f t="shared" si="0"/>
        <v>0.0247</v>
      </c>
      <c r="C30" s="75">
        <f t="shared" si="1"/>
        <v>0.0747</v>
      </c>
      <c r="D30" s="60"/>
      <c r="E30" s="61"/>
      <c r="F30" s="54"/>
      <c r="G30" s="55"/>
      <c r="H30" s="55"/>
      <c r="I30" s="56"/>
      <c r="J30" s="62"/>
    </row>
    <row r="31" spans="1:10" ht="12.75">
      <c r="A31" s="58">
        <v>24.8</v>
      </c>
      <c r="B31" s="76">
        <f t="shared" si="0"/>
        <v>0.0248</v>
      </c>
      <c r="C31" s="76">
        <f t="shared" si="1"/>
        <v>0.0748</v>
      </c>
      <c r="D31" s="60"/>
      <c r="E31" s="61"/>
      <c r="F31" s="54"/>
      <c r="G31" s="55"/>
      <c r="H31" s="55"/>
      <c r="I31" s="56"/>
      <c r="J31" s="62"/>
    </row>
    <row r="32" spans="1:10" ht="12.75">
      <c r="A32" s="58">
        <v>24.9</v>
      </c>
      <c r="B32" s="76">
        <f t="shared" si="0"/>
        <v>0.0249</v>
      </c>
      <c r="C32" s="76">
        <f t="shared" si="1"/>
        <v>0.0749</v>
      </c>
      <c r="D32" s="60"/>
      <c r="E32" s="61"/>
      <c r="F32" s="54"/>
      <c r="G32" s="55"/>
      <c r="H32" s="55"/>
      <c r="I32" s="56"/>
      <c r="J32" s="62"/>
    </row>
    <row r="33" spans="1:19" s="86" customFormat="1" ht="30" customHeight="1">
      <c r="A33" s="77">
        <f>B33*1000</f>
        <v>25.000000000000004</v>
      </c>
      <c r="B33" s="78">
        <f>F11</f>
        <v>0.025000000000000005</v>
      </c>
      <c r="C33" s="78">
        <f t="shared" si="1"/>
        <v>0.07500000000000001</v>
      </c>
      <c r="D33" s="79"/>
      <c r="E33" s="80"/>
      <c r="F33" s="81"/>
      <c r="G33" s="82"/>
      <c r="H33" s="71"/>
      <c r="I33" s="83"/>
      <c r="J33" s="84" t="s">
        <v>36</v>
      </c>
      <c r="K33" s="85"/>
      <c r="L33" s="85"/>
      <c r="M33" s="85"/>
      <c r="R33" s="87"/>
      <c r="S33" s="87"/>
    </row>
    <row r="34" spans="1:19" s="92" customFormat="1" ht="12.75">
      <c r="A34" s="58">
        <v>25.1</v>
      </c>
      <c r="B34" s="76">
        <f aca="true" t="shared" si="2" ref="B34:B41">A34/1000</f>
        <v>0.0251</v>
      </c>
      <c r="C34" s="76">
        <f t="shared" si="1"/>
        <v>0.0751</v>
      </c>
      <c r="D34" s="88"/>
      <c r="E34" s="61"/>
      <c r="F34" s="89"/>
      <c r="G34" s="59"/>
      <c r="H34" s="55"/>
      <c r="I34" s="90"/>
      <c r="J34" s="91"/>
      <c r="K34"/>
      <c r="L34"/>
      <c r="M34"/>
      <c r="R34" s="93"/>
      <c r="S34" s="93"/>
    </row>
    <row r="35" spans="1:10" ht="12.75">
      <c r="A35" s="58">
        <v>25.2</v>
      </c>
      <c r="B35" s="76">
        <f t="shared" si="2"/>
        <v>0.0252</v>
      </c>
      <c r="C35" s="76">
        <f t="shared" si="1"/>
        <v>0.0752</v>
      </c>
      <c r="D35" s="88"/>
      <c r="E35" s="61"/>
      <c r="F35" s="89"/>
      <c r="G35" s="59"/>
      <c r="H35" s="55"/>
      <c r="I35" s="90"/>
      <c r="J35" s="91"/>
    </row>
    <row r="36" spans="1:10" ht="12.75">
      <c r="A36" s="58">
        <v>25.5</v>
      </c>
      <c r="B36" s="75">
        <f t="shared" si="2"/>
        <v>0.0255</v>
      </c>
      <c r="C36" s="75">
        <f t="shared" si="1"/>
        <v>0.07550000000000001</v>
      </c>
      <c r="D36" s="88"/>
      <c r="E36" s="61"/>
      <c r="F36" s="89"/>
      <c r="G36" s="59"/>
      <c r="H36" s="55"/>
      <c r="I36" s="90"/>
      <c r="J36" s="91" t="s">
        <v>12</v>
      </c>
    </row>
    <row r="37" spans="1:10" ht="12.75">
      <c r="A37" s="58">
        <v>26</v>
      </c>
      <c r="B37" s="75">
        <f t="shared" si="2"/>
        <v>0.026</v>
      </c>
      <c r="C37" s="75">
        <f t="shared" si="1"/>
        <v>0.07600000000000001</v>
      </c>
      <c r="D37" s="88"/>
      <c r="E37" s="61"/>
      <c r="F37" s="89"/>
      <c r="G37" s="59"/>
      <c r="H37" s="55"/>
      <c r="I37" s="90"/>
      <c r="J37" s="91" t="s">
        <v>13</v>
      </c>
    </row>
    <row r="38" spans="1:10" ht="12.75">
      <c r="A38" s="58">
        <v>27</v>
      </c>
      <c r="B38" s="75">
        <f t="shared" si="2"/>
        <v>0.027</v>
      </c>
      <c r="C38" s="75">
        <f t="shared" si="1"/>
        <v>0.07700000000000001</v>
      </c>
      <c r="D38" s="88"/>
      <c r="E38" s="61"/>
      <c r="F38" s="89"/>
      <c r="G38" s="59"/>
      <c r="H38" s="55"/>
      <c r="I38" s="90"/>
      <c r="J38" s="91"/>
    </row>
    <row r="39" spans="1:10" ht="12.75">
      <c r="A39" s="58">
        <v>30</v>
      </c>
      <c r="B39" s="75">
        <f t="shared" si="2"/>
        <v>0.03</v>
      </c>
      <c r="C39" s="75">
        <f t="shared" si="1"/>
        <v>0.08</v>
      </c>
      <c r="D39" s="88"/>
      <c r="E39" s="61"/>
      <c r="F39" s="89"/>
      <c r="G39" s="59"/>
      <c r="H39" s="55"/>
      <c r="I39" s="90"/>
      <c r="J39" s="91"/>
    </row>
    <row r="40" spans="1:10" ht="12.75">
      <c r="A40" s="58">
        <v>32.5</v>
      </c>
      <c r="B40" s="75">
        <f t="shared" si="2"/>
        <v>0.0325</v>
      </c>
      <c r="C40" s="75">
        <f t="shared" si="1"/>
        <v>0.0825</v>
      </c>
      <c r="D40" s="88"/>
      <c r="E40" s="61"/>
      <c r="F40" s="89"/>
      <c r="G40" s="59"/>
      <c r="H40" s="55"/>
      <c r="I40" s="90"/>
      <c r="J40" s="91"/>
    </row>
    <row r="41" spans="1:10" ht="12.75">
      <c r="A41" s="94">
        <v>35</v>
      </c>
      <c r="B41" s="95">
        <f t="shared" si="2"/>
        <v>0.035</v>
      </c>
      <c r="C41" s="95">
        <f t="shared" si="1"/>
        <v>0.085</v>
      </c>
      <c r="D41" s="96"/>
      <c r="E41" s="61"/>
      <c r="F41" s="97"/>
      <c r="G41" s="98"/>
      <c r="H41" s="55"/>
      <c r="I41" s="90"/>
      <c r="J41" s="99"/>
    </row>
    <row r="42" ht="12.75">
      <c r="C42" s="100"/>
    </row>
    <row r="43" spans="12:16" ht="12.75">
      <c r="L43">
        <v>12.5</v>
      </c>
      <c r="M43">
        <v>0</v>
      </c>
      <c r="O43">
        <v>25</v>
      </c>
      <c r="P43">
        <v>0</v>
      </c>
    </row>
    <row r="44" spans="12:16" ht="12.75">
      <c r="L44">
        <v>12.5</v>
      </c>
      <c r="M44" s="101">
        <f>-LOG($B$13)</f>
        <v>9.250420002308894</v>
      </c>
      <c r="O44">
        <v>25</v>
      </c>
      <c r="P44" s="101">
        <f>I33</f>
        <v>0</v>
      </c>
    </row>
    <row r="46" spans="12:16" ht="12.75">
      <c r="L46">
        <v>0</v>
      </c>
      <c r="M46" s="101">
        <f>-LOG($B$13)</f>
        <v>9.250420002308894</v>
      </c>
      <c r="O46">
        <v>0</v>
      </c>
      <c r="P46" s="101">
        <f>I33</f>
        <v>0</v>
      </c>
    </row>
    <row r="47" spans="12:16" ht="12.75">
      <c r="L47">
        <v>12.5</v>
      </c>
      <c r="M47" s="101">
        <f>-LOG($B$13)</f>
        <v>9.250420002308894</v>
      </c>
      <c r="P47" s="101"/>
    </row>
    <row r="50" spans="18:19" ht="12.75">
      <c r="R50" s="92"/>
      <c r="S50" s="92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Mussini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Mussini</dc:creator>
  <cp:keywords/>
  <dc:description/>
  <cp:lastModifiedBy>Mussini</cp:lastModifiedBy>
  <dcterms:created xsi:type="dcterms:W3CDTF">2013-06-04T04:30:30Z</dcterms:created>
  <dcterms:modified xsi:type="dcterms:W3CDTF">2013-06-04T04:30:59Z</dcterms:modified>
  <cp:category/>
  <cp:version/>
  <cp:contentType/>
  <cp:contentStatus/>
</cp:coreProperties>
</file>