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80" windowHeight="10365" activeTab="1"/>
  </bookViews>
  <sheets>
    <sheet name="Tit. Ca e Mg a pH fisso" sheetId="1" r:id="rId1"/>
    <sheet name="Tit. Ca e Mg a diversi pH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<sst xmlns="http://schemas.openxmlformats.org/spreadsheetml/2006/main" count="64" uniqueCount="39">
  <si>
    <r>
      <t>V</t>
    </r>
    <r>
      <rPr>
        <vertAlign val="subscript"/>
        <sz val="10"/>
        <rFont val="Arial"/>
        <family val="2"/>
      </rPr>
      <t>0</t>
    </r>
  </si>
  <si>
    <r>
      <t>cm</t>
    </r>
    <r>
      <rPr>
        <vertAlign val="superscript"/>
        <sz val="10"/>
        <rFont val="Arial"/>
        <family val="2"/>
      </rPr>
      <t>3</t>
    </r>
  </si>
  <si>
    <r>
      <t>c</t>
    </r>
    <r>
      <rPr>
        <vertAlign val="subscript"/>
        <sz val="10"/>
        <rFont val="Arial"/>
        <family val="2"/>
      </rPr>
      <t>0</t>
    </r>
  </si>
  <si>
    <t>M</t>
  </si>
  <si>
    <r>
      <t>K</t>
    </r>
    <r>
      <rPr>
        <vertAlign val="subscript"/>
        <sz val="10"/>
        <color indexed="10"/>
        <rFont val="Arial"/>
        <family val="2"/>
      </rPr>
      <t>f, Ca2+</t>
    </r>
  </si>
  <si>
    <r>
      <t>K</t>
    </r>
    <r>
      <rPr>
        <vertAlign val="subscript"/>
        <sz val="10"/>
        <color indexed="14"/>
        <rFont val="Arial"/>
        <family val="2"/>
      </rPr>
      <t>f, Mg2+</t>
    </r>
  </si>
  <si>
    <t xml:space="preserve">pH </t>
  </si>
  <si>
    <r>
      <t>a</t>
    </r>
    <r>
      <rPr>
        <b/>
        <vertAlign val="subscript"/>
        <sz val="10"/>
        <color indexed="17"/>
        <rFont val="Arial"/>
        <family val="2"/>
      </rPr>
      <t>0, EDTA</t>
    </r>
    <r>
      <rPr>
        <b/>
        <sz val="10"/>
        <color indexed="17"/>
        <rFont val="Arial"/>
        <family val="2"/>
      </rPr>
      <t xml:space="preserve"> , pH=10</t>
    </r>
  </si>
  <si>
    <r>
      <t>(</t>
    </r>
    <r>
      <rPr>
        <i/>
        <sz val="10"/>
        <rFont val="Arial"/>
        <family val="2"/>
      </rPr>
      <t>V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+</t>
    </r>
    <r>
      <rPr>
        <i/>
        <sz val="10"/>
        <rFont val="Arial"/>
        <family val="2"/>
      </rPr>
      <t>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 / cm</t>
    </r>
    <r>
      <rPr>
        <vertAlign val="superscript"/>
        <sz val="10"/>
        <rFont val="Arial"/>
        <family val="2"/>
      </rPr>
      <t>3</t>
    </r>
  </si>
  <si>
    <r>
      <t>Titolazione complessometrica di 50 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di </t>
    </r>
    <r>
      <rPr>
        <b/>
        <sz val="10"/>
        <color indexed="10"/>
        <rFont val="Arial"/>
        <family val="2"/>
      </rPr>
      <t>Ca</t>
    </r>
    <r>
      <rPr>
        <b/>
        <vertAlign val="superscript"/>
        <sz val="10"/>
        <color indexed="10"/>
        <rFont val="Arial"/>
        <family val="2"/>
      </rPr>
      <t>2+</t>
    </r>
    <r>
      <rPr>
        <b/>
        <sz val="10"/>
        <color indexed="10"/>
        <rFont val="Arial"/>
        <family val="2"/>
      </rPr>
      <t xml:space="preserve"> 0.005 M</t>
    </r>
    <r>
      <rPr>
        <b/>
        <sz val="10"/>
        <rFont val="Arial"/>
        <family val="2"/>
      </rPr>
      <t xml:space="preserve"> o </t>
    </r>
    <r>
      <rPr>
        <b/>
        <sz val="10"/>
        <color indexed="14"/>
        <rFont val="Arial"/>
        <family val="2"/>
      </rPr>
      <t>Mg</t>
    </r>
    <r>
      <rPr>
        <b/>
        <vertAlign val="superscript"/>
        <sz val="10"/>
        <color indexed="14"/>
        <rFont val="Arial"/>
        <family val="2"/>
      </rPr>
      <t>2+</t>
    </r>
    <r>
      <rPr>
        <b/>
        <sz val="10"/>
        <color indexed="14"/>
        <rFont val="Arial"/>
        <family val="2"/>
      </rPr>
      <t xml:space="preserve"> 0.005 M</t>
    </r>
    <r>
      <rPr>
        <b/>
        <sz val="10"/>
        <rFont val="Arial"/>
        <family val="2"/>
      </rPr>
      <t xml:space="preserve"> con EDTA 0.01 M </t>
    </r>
    <r>
      <rPr>
        <b/>
        <sz val="10"/>
        <color indexed="17"/>
        <rFont val="Arial"/>
        <family val="2"/>
      </rPr>
      <t>a pH tamponato a 10</t>
    </r>
  </si>
  <si>
    <r>
      <t>C</t>
    </r>
    <r>
      <rPr>
        <vertAlign val="subscript"/>
        <sz val="10"/>
        <rFont val="Arial"/>
        <family val="2"/>
      </rPr>
      <t>C</t>
    </r>
  </si>
  <si>
    <r>
      <t>C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</si>
  <si>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color indexed="10"/>
        <rFont val="Arial"/>
        <family val="2"/>
      </rPr>
      <t>Ca</t>
    </r>
  </si>
  <si>
    <r>
      <t>C</t>
    </r>
    <r>
      <rPr>
        <vertAlign val="subscript"/>
        <sz val="10"/>
        <color indexed="14"/>
        <rFont val="Arial"/>
        <family val="2"/>
      </rPr>
      <t>Mg</t>
    </r>
  </si>
  <si>
    <r>
      <t>c</t>
    </r>
    <r>
      <rPr>
        <vertAlign val="subscript"/>
        <sz val="10"/>
        <color indexed="10"/>
        <rFont val="Arial"/>
        <family val="2"/>
      </rPr>
      <t>Ca</t>
    </r>
  </si>
  <si>
    <r>
      <t>c</t>
    </r>
    <r>
      <rPr>
        <vertAlign val="subscript"/>
        <sz val="10"/>
        <color indexed="14"/>
        <rFont val="Arial"/>
        <family val="2"/>
      </rPr>
      <t>Mg</t>
    </r>
  </si>
  <si>
    <t>pCa</t>
  </si>
  <si>
    <t>pMg</t>
  </si>
  <si>
    <t>Concentrazioni stechiometriche</t>
  </si>
  <si>
    <t>Concentrazioni all'equilibrio</t>
  </si>
  <si>
    <r>
      <t>V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</si>
  <si>
    <r>
      <t>c</t>
    </r>
    <r>
      <rPr>
        <vertAlign val="subscript"/>
        <sz val="10"/>
        <rFont val="Arial"/>
        <family val="2"/>
      </rPr>
      <t>T</t>
    </r>
  </si>
  <si>
    <r>
      <t>a</t>
    </r>
    <r>
      <rPr>
        <b/>
        <vertAlign val="subscript"/>
        <sz val="10"/>
        <color indexed="21"/>
        <rFont val="Arial"/>
        <family val="2"/>
      </rPr>
      <t>0, EDTA</t>
    </r>
    <r>
      <rPr>
        <b/>
        <sz val="10"/>
        <color indexed="21"/>
        <rFont val="Arial"/>
        <family val="2"/>
      </rPr>
      <t xml:space="preserve"> , pH=10</t>
    </r>
  </si>
  <si>
    <r>
      <t>a</t>
    </r>
    <r>
      <rPr>
        <b/>
        <vertAlign val="subscript"/>
        <sz val="10"/>
        <color indexed="18"/>
        <rFont val="Arial"/>
        <family val="2"/>
      </rPr>
      <t>0, EDTA</t>
    </r>
    <r>
      <rPr>
        <b/>
        <sz val="10"/>
        <color indexed="18"/>
        <rFont val="Arial"/>
        <family val="2"/>
      </rPr>
      <t xml:space="preserve"> , pH=12</t>
    </r>
  </si>
  <si>
    <r>
      <t>a</t>
    </r>
    <r>
      <rPr>
        <b/>
        <vertAlign val="subscript"/>
        <sz val="10"/>
        <color indexed="17"/>
        <rFont val="Arial"/>
        <family val="2"/>
      </rPr>
      <t>0, EDTA</t>
    </r>
    <r>
      <rPr>
        <b/>
        <sz val="10"/>
        <color indexed="17"/>
        <rFont val="Arial"/>
        <family val="2"/>
      </rPr>
      <t xml:space="preserve"> , pH=8</t>
    </r>
  </si>
  <si>
    <r>
      <t>a</t>
    </r>
    <r>
      <rPr>
        <b/>
        <vertAlign val="subscript"/>
        <sz val="10"/>
        <color indexed="52"/>
        <rFont val="Arial"/>
        <family val="2"/>
      </rPr>
      <t>0, EDTA</t>
    </r>
    <r>
      <rPr>
        <b/>
        <sz val="10"/>
        <color indexed="52"/>
        <rFont val="Arial"/>
        <family val="2"/>
      </rPr>
      <t xml:space="preserve"> , pH=6</t>
    </r>
  </si>
  <si>
    <r>
      <t>c</t>
    </r>
    <r>
      <rPr>
        <vertAlign val="subscript"/>
        <sz val="10"/>
        <color indexed="52"/>
        <rFont val="Arial"/>
        <family val="2"/>
      </rPr>
      <t>Ca</t>
    </r>
  </si>
  <si>
    <r>
      <t>c</t>
    </r>
    <r>
      <rPr>
        <vertAlign val="subscript"/>
        <sz val="10"/>
        <color indexed="17"/>
        <rFont val="Arial"/>
        <family val="2"/>
      </rPr>
      <t>Ca</t>
    </r>
  </si>
  <si>
    <r>
      <t>c</t>
    </r>
    <r>
      <rPr>
        <vertAlign val="subscript"/>
        <sz val="10"/>
        <color indexed="21"/>
        <rFont val="Arial"/>
        <family val="2"/>
      </rPr>
      <t>Ca</t>
    </r>
  </si>
  <si>
    <r>
      <t>c</t>
    </r>
    <r>
      <rPr>
        <vertAlign val="subscript"/>
        <sz val="10"/>
        <color indexed="18"/>
        <rFont val="Arial"/>
        <family val="2"/>
      </rPr>
      <t>Ca</t>
    </r>
  </si>
  <si>
    <t>pH</t>
  </si>
  <si>
    <t>H+</t>
  </si>
  <si>
    <t>alfa0</t>
  </si>
  <si>
    <t>alfa1</t>
  </si>
  <si>
    <t>alfa2</t>
  </si>
  <si>
    <t>alfa3</t>
  </si>
  <si>
    <t>alfa4</t>
  </si>
  <si>
    <t>alfa5</t>
  </si>
  <si>
    <t>alfa6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</si>
</sst>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0"/>
    <numFmt numFmtId="172" formatCode="0.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"/>
  </numFmts>
  <fonts count="45">
    <font>
      <sz val="10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i/>
      <sz val="10"/>
      <color indexed="14"/>
      <name val="Arial"/>
      <family val="2"/>
    </font>
    <font>
      <vertAlign val="subscript"/>
      <sz val="10"/>
      <color indexed="14"/>
      <name val="Arial"/>
      <family val="2"/>
    </font>
    <font>
      <b/>
      <vertAlign val="subscript"/>
      <sz val="10"/>
      <color indexed="17"/>
      <name val="Arial"/>
      <family val="2"/>
    </font>
    <font>
      <b/>
      <sz val="10"/>
      <color indexed="17"/>
      <name val="Symbol"/>
      <family val="1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4"/>
      <name val="Arial"/>
      <family val="2"/>
    </font>
    <font>
      <b/>
      <vertAlign val="superscript"/>
      <sz val="10"/>
      <color indexed="14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  <font>
      <b/>
      <sz val="5.75"/>
      <name val="Arial"/>
      <family val="0"/>
    </font>
    <font>
      <b/>
      <sz val="8"/>
      <name val="Arial"/>
      <family val="0"/>
    </font>
    <font>
      <b/>
      <sz val="10"/>
      <color indexed="18"/>
      <name val="Arial"/>
      <family val="2"/>
    </font>
    <font>
      <b/>
      <sz val="10"/>
      <color indexed="18"/>
      <name val="Symbol"/>
      <family val="1"/>
    </font>
    <font>
      <b/>
      <vertAlign val="subscript"/>
      <sz val="10"/>
      <color indexed="18"/>
      <name val="Arial"/>
      <family val="2"/>
    </font>
    <font>
      <b/>
      <sz val="10"/>
      <color indexed="21"/>
      <name val="Arial"/>
      <family val="2"/>
    </font>
    <font>
      <b/>
      <sz val="10"/>
      <color indexed="21"/>
      <name val="Symbol"/>
      <family val="1"/>
    </font>
    <font>
      <b/>
      <vertAlign val="subscript"/>
      <sz val="10"/>
      <color indexed="21"/>
      <name val="Arial"/>
      <family val="2"/>
    </font>
    <font>
      <b/>
      <sz val="10"/>
      <color indexed="52"/>
      <name val="Arial"/>
      <family val="2"/>
    </font>
    <font>
      <b/>
      <sz val="10"/>
      <color indexed="52"/>
      <name val="Symbol"/>
      <family val="1"/>
    </font>
    <font>
      <b/>
      <vertAlign val="subscript"/>
      <sz val="10"/>
      <color indexed="52"/>
      <name val="Arial"/>
      <family val="2"/>
    </font>
    <font>
      <i/>
      <sz val="10"/>
      <color indexed="52"/>
      <name val="Arial"/>
      <family val="2"/>
    </font>
    <font>
      <vertAlign val="subscript"/>
      <sz val="10"/>
      <color indexed="52"/>
      <name val="Arial"/>
      <family val="2"/>
    </font>
    <font>
      <sz val="10"/>
      <color indexed="52"/>
      <name val="Arial"/>
      <family val="2"/>
    </font>
    <font>
      <i/>
      <sz val="10"/>
      <color indexed="17"/>
      <name val="Arial"/>
      <family val="2"/>
    </font>
    <font>
      <vertAlign val="subscript"/>
      <sz val="10"/>
      <color indexed="17"/>
      <name val="Arial"/>
      <family val="2"/>
    </font>
    <font>
      <i/>
      <sz val="10"/>
      <color indexed="21"/>
      <name val="Arial"/>
      <family val="2"/>
    </font>
    <font>
      <vertAlign val="subscript"/>
      <sz val="10"/>
      <color indexed="21"/>
      <name val="Arial"/>
      <family val="2"/>
    </font>
    <font>
      <sz val="10"/>
      <color indexed="21"/>
      <name val="Arial"/>
      <family val="2"/>
    </font>
    <font>
      <i/>
      <sz val="10"/>
      <color indexed="18"/>
      <name val="Arial"/>
      <family val="2"/>
    </font>
    <font>
      <vertAlign val="subscript"/>
      <sz val="10"/>
      <color indexed="18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1" fontId="2" fillId="0" borderId="0" xfId="0" applyNumberFormat="1" applyFont="1" applyAlignment="1">
      <alignment/>
    </xf>
    <xf numFmtId="0" fontId="11" fillId="0" borderId="0" xfId="0" applyFont="1" applyAlignment="1">
      <alignment/>
    </xf>
    <xf numFmtId="1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/>
    </xf>
    <xf numFmtId="0" fontId="0" fillId="0" borderId="7" xfId="0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6" fillId="0" borderId="3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20" fillId="0" borderId="12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8" xfId="0" applyNumberFormat="1" applyBorder="1" applyAlignment="1">
      <alignment/>
    </xf>
    <xf numFmtId="170" fontId="0" fillId="0" borderId="10" xfId="0" applyNumberFormat="1" applyBorder="1" applyAlignment="1">
      <alignment/>
    </xf>
    <xf numFmtId="11" fontId="0" fillId="0" borderId="1" xfId="0" applyNumberFormat="1" applyBorder="1" applyAlignment="1">
      <alignment/>
    </xf>
    <xf numFmtId="2" fontId="6" fillId="0" borderId="0" xfId="0" applyNumberFormat="1" applyFont="1" applyAlignment="1">
      <alignment/>
    </xf>
    <xf numFmtId="2" fontId="6" fillId="0" borderId="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1" fontId="0" fillId="0" borderId="6" xfId="0" applyNumberFormat="1" applyBorder="1" applyAlignment="1">
      <alignment/>
    </xf>
    <xf numFmtId="2" fontId="6" fillId="0" borderId="8" xfId="0" applyNumberFormat="1" applyFont="1" applyBorder="1" applyAlignment="1">
      <alignment/>
    </xf>
    <xf numFmtId="0" fontId="11" fillId="0" borderId="9" xfId="0" applyFont="1" applyBorder="1" applyAlignment="1">
      <alignment horizontal="center"/>
    </xf>
    <xf numFmtId="171" fontId="0" fillId="0" borderId="2" xfId="0" applyNumberFormat="1" applyBorder="1" applyAlignment="1">
      <alignment/>
    </xf>
    <xf numFmtId="11" fontId="0" fillId="0" borderId="13" xfId="0" applyNumberFormat="1" applyBorder="1" applyAlignment="1">
      <alignment/>
    </xf>
    <xf numFmtId="11" fontId="0" fillId="0" borderId="2" xfId="0" applyNumberFormat="1" applyBorder="1" applyAlignment="1">
      <alignment/>
    </xf>
    <xf numFmtId="11" fontId="0" fillId="0" borderId="10" xfId="0" applyNumberFormat="1" applyBorder="1" applyAlignment="1">
      <alignment/>
    </xf>
    <xf numFmtId="0" fontId="25" fillId="0" borderId="3" xfId="0" applyFont="1" applyBorder="1" applyAlignment="1">
      <alignment/>
    </xf>
    <xf numFmtId="0" fontId="25" fillId="0" borderId="5" xfId="0" applyFont="1" applyBorder="1" applyAlignment="1">
      <alignment/>
    </xf>
    <xf numFmtId="0" fontId="26" fillId="0" borderId="6" xfId="0" applyFont="1" applyBorder="1" applyAlignment="1">
      <alignment/>
    </xf>
    <xf numFmtId="0" fontId="25" fillId="0" borderId="10" xfId="0" applyFont="1" applyBorder="1" applyAlignment="1">
      <alignment/>
    </xf>
    <xf numFmtId="0" fontId="28" fillId="0" borderId="3" xfId="0" applyFont="1" applyBorder="1" applyAlignment="1">
      <alignment/>
    </xf>
    <xf numFmtId="0" fontId="28" fillId="0" borderId="5" xfId="0" applyFont="1" applyBorder="1" applyAlignment="1">
      <alignment/>
    </xf>
    <xf numFmtId="0" fontId="29" fillId="0" borderId="6" xfId="0" applyFont="1" applyBorder="1" applyAlignment="1">
      <alignment/>
    </xf>
    <xf numFmtId="0" fontId="28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3" xfId="0" applyFont="1" applyBorder="1" applyAlignment="1">
      <alignment/>
    </xf>
    <xf numFmtId="11" fontId="2" fillId="0" borderId="5" xfId="0" applyNumberFormat="1" applyFont="1" applyBorder="1" applyAlignment="1">
      <alignment/>
    </xf>
    <xf numFmtId="11" fontId="5" fillId="0" borderId="10" xfId="0" applyNumberFormat="1" applyFont="1" applyBorder="1" applyAlignment="1">
      <alignment/>
    </xf>
    <xf numFmtId="0" fontId="31" fillId="0" borderId="3" xfId="0" applyFont="1" applyBorder="1" applyAlignment="1">
      <alignment/>
    </xf>
    <xf numFmtId="0" fontId="31" fillId="0" borderId="5" xfId="0" applyFont="1" applyBorder="1" applyAlignment="1">
      <alignment/>
    </xf>
    <xf numFmtId="0" fontId="32" fillId="0" borderId="6" xfId="0" applyFont="1" applyBorder="1" applyAlignment="1">
      <alignment/>
    </xf>
    <xf numFmtId="11" fontId="31" fillId="0" borderId="10" xfId="0" applyNumberFormat="1" applyFont="1" applyBorder="1" applyAlignment="1">
      <alignment/>
    </xf>
    <xf numFmtId="0" fontId="34" fillId="0" borderId="11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171" fontId="36" fillId="0" borderId="1" xfId="0" applyNumberFormat="1" applyFont="1" applyBorder="1" applyAlignment="1">
      <alignment/>
    </xf>
    <xf numFmtId="2" fontId="31" fillId="0" borderId="2" xfId="0" applyNumberFormat="1" applyFont="1" applyBorder="1" applyAlignment="1">
      <alignment/>
    </xf>
    <xf numFmtId="11" fontId="36" fillId="0" borderId="1" xfId="0" applyNumberFormat="1" applyFont="1" applyBorder="1" applyAlignment="1">
      <alignment/>
    </xf>
    <xf numFmtId="11" fontId="36" fillId="0" borderId="6" xfId="0" applyNumberFormat="1" applyFont="1" applyBorder="1" applyAlignment="1">
      <alignment/>
    </xf>
    <xf numFmtId="2" fontId="31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1" fontId="3" fillId="0" borderId="1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11" fontId="3" fillId="0" borderId="1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9" fillId="0" borderId="11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171" fontId="41" fillId="0" borderId="1" xfId="0" applyNumberFormat="1" applyFont="1" applyBorder="1" applyAlignment="1">
      <alignment/>
    </xf>
    <xf numFmtId="2" fontId="28" fillId="0" borderId="2" xfId="0" applyNumberFormat="1" applyFont="1" applyBorder="1" applyAlignment="1">
      <alignment/>
    </xf>
    <xf numFmtId="11" fontId="41" fillId="0" borderId="1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0" fontId="42" fillId="0" borderId="11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171" fontId="44" fillId="0" borderId="1" xfId="0" applyNumberFormat="1" applyFont="1" applyBorder="1" applyAlignment="1">
      <alignment/>
    </xf>
    <xf numFmtId="2" fontId="25" fillId="0" borderId="2" xfId="0" applyNumberFormat="1" applyFont="1" applyBorder="1" applyAlignment="1">
      <alignment/>
    </xf>
    <xf numFmtId="11" fontId="44" fillId="0" borderId="1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11" fontId="3" fillId="0" borderId="6" xfId="0" applyNumberFormat="1" applyFont="1" applyBorder="1" applyAlignment="1">
      <alignment/>
    </xf>
    <xf numFmtId="11" fontId="41" fillId="0" borderId="6" xfId="0" applyNumberFormat="1" applyFont="1" applyBorder="1" applyAlignment="1">
      <alignment/>
    </xf>
    <xf numFmtId="11" fontId="44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'Tit. Ca e Mg a pH fisso'!$A$12:$A$20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numCache>
            </c:numRef>
          </c:xVal>
          <c:yVal>
            <c:numRef>
              <c:f>'Tit. Ca e Mg a pH fisso'!$I$12:$I$20</c:f>
              <c:numCache>
                <c:ptCount val="9"/>
                <c:pt idx="0">
                  <c:v>2.3010299956639813</c:v>
                </c:pt>
                <c:pt idx="1">
                  <c:v>2.439332693830263</c:v>
                </c:pt>
                <c:pt idx="2">
                  <c:v>2.6020599913279625</c:v>
                </c:pt>
                <c:pt idx="3">
                  <c:v>2.8129133566428557</c:v>
                </c:pt>
                <c:pt idx="4">
                  <c:v>3.146128035678238</c:v>
                </c:pt>
                <c:pt idx="5">
                  <c:v>3.249198357391113</c:v>
                </c:pt>
                <c:pt idx="6">
                  <c:v>3.380211241711606</c:v>
                </c:pt>
                <c:pt idx="7">
                  <c:v>3.562292864456475</c:v>
                </c:pt>
                <c:pt idx="8">
                  <c:v>3.869231719730976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'Tit. Ca e Mg a pH fisso'!$A$12:$A$20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numCache>
            </c:numRef>
          </c:xVal>
          <c:yVal>
            <c:numRef>
              <c:f>'Tit. Ca e Mg a pH fisso'!$J$12:$J$20</c:f>
              <c:numCache>
                <c:ptCount val="9"/>
                <c:pt idx="0">
                  <c:v>2.3010299956639813</c:v>
                </c:pt>
                <c:pt idx="1">
                  <c:v>2.439332693830263</c:v>
                </c:pt>
                <c:pt idx="2">
                  <c:v>2.6020599913279625</c:v>
                </c:pt>
                <c:pt idx="3">
                  <c:v>2.8129133566428557</c:v>
                </c:pt>
                <c:pt idx="4">
                  <c:v>3.146128035678238</c:v>
                </c:pt>
                <c:pt idx="5">
                  <c:v>3.249198357391113</c:v>
                </c:pt>
                <c:pt idx="6">
                  <c:v>3.380211241711606</c:v>
                </c:pt>
                <c:pt idx="7">
                  <c:v>3.562292864456475</c:v>
                </c:pt>
                <c:pt idx="8">
                  <c:v>3.869231719730976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'Tit. Ca e Mg a pH fisso'!$A$22</c:f>
              <c:numCache>
                <c:ptCount val="1"/>
                <c:pt idx="0">
                  <c:v>25</c:v>
                </c:pt>
              </c:numCache>
            </c:numRef>
          </c:xVal>
          <c:yVal>
            <c:numRef>
              <c:f>'Tit. Ca e Mg a pH fisso'!$I$22</c:f>
              <c:numCache>
                <c:ptCount val="1"/>
                <c:pt idx="0">
                  <c:v>6.3600796517029785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'Tit. Ca e Mg a pH fisso'!$A$22</c:f>
              <c:numCache>
                <c:ptCount val="1"/>
                <c:pt idx="0">
                  <c:v>25</c:v>
                </c:pt>
              </c:numCache>
            </c:numRef>
          </c:xVal>
          <c:yVal>
            <c:numRef>
              <c:f>'Tit. Ca e Mg a pH fisso'!$J$22</c:f>
              <c:numCache>
                <c:ptCount val="1"/>
                <c:pt idx="0">
                  <c:v>5.355692689549226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'Tit. Ca e Mg a pH fisso'!$A$24:$A$32</c:f>
              <c:numCache>
                <c:ptCount val="9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'Tit. Ca e Mg a pH fisso'!$I$24:$I$32</c:f>
              <c:numCache>
                <c:ptCount val="9"/>
                <c:pt idx="0">
                  <c:v>8.845098040014257</c:v>
                </c:pt>
                <c:pt idx="1">
                  <c:v>9.146128035678238</c:v>
                </c:pt>
                <c:pt idx="2">
                  <c:v>9.32221929473392</c:v>
                </c:pt>
                <c:pt idx="3">
                  <c:v>9.44715803134222</c:v>
                </c:pt>
                <c:pt idx="4">
                  <c:v>9.544068044350276</c:v>
                </c:pt>
                <c:pt idx="5">
                  <c:v>9.845098040014257</c:v>
                </c:pt>
                <c:pt idx="6">
                  <c:v>10.021189299069938</c:v>
                </c:pt>
                <c:pt idx="7">
                  <c:v>10.146128035678238</c:v>
                </c:pt>
                <c:pt idx="8">
                  <c:v>10.243038048686294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'Tit. Ca e Mg a pH fisso'!$A$24:$A$32</c:f>
              <c:numCache>
                <c:ptCount val="9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'Tit. Ca e Mg a pH fisso'!$J$24:$J$32</c:f>
              <c:numCache>
                <c:ptCount val="9"/>
                <c:pt idx="0">
                  <c:v>6.836324115706752</c:v>
                </c:pt>
                <c:pt idx="1">
                  <c:v>7.137354111370733</c:v>
                </c:pt>
                <c:pt idx="2">
                  <c:v>7.313445370426415</c:v>
                </c:pt>
                <c:pt idx="3">
                  <c:v>7.438384107034714</c:v>
                </c:pt>
                <c:pt idx="4">
                  <c:v>7.535294120042771</c:v>
                </c:pt>
                <c:pt idx="5">
                  <c:v>7.836324115706752</c:v>
                </c:pt>
                <c:pt idx="6">
                  <c:v>8.012415374762433</c:v>
                </c:pt>
                <c:pt idx="7">
                  <c:v>8.137354111370733</c:v>
                </c:pt>
                <c:pt idx="8">
                  <c:v>8.23426412437879</c:v>
                </c:pt>
              </c:numCache>
            </c:numRef>
          </c:yVal>
          <c:smooth val="0"/>
        </c:ser>
        <c:axId val="15528125"/>
        <c:axId val="5535398"/>
      </c:scatterChart>
      <c:valAx>
        <c:axId val="15528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VT/cm3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5398"/>
        <c:crosses val="autoZero"/>
        <c:crossBetween val="midCat"/>
        <c:dispUnits/>
      </c:valAx>
      <c:valAx>
        <c:axId val="553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pCa o pMg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528125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75"/>
          <c:w val="0.93775"/>
          <c:h val="0.851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'Tit. Ca e Mg a diversi pH'!$A$12:$A$20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  <c:pt idx="8">
                  <c:v>24.5</c:v>
                </c:pt>
              </c:numCache>
            </c:numRef>
          </c:xVal>
          <c:yVal>
            <c:numRef>
              <c:f>'Tit. Ca e Mg a diversi pH'!#REF!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'Tit. Ca e Mg a diversi pH'!$A$12:$A$30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  <c:pt idx="8">
                  <c:v>24.5</c:v>
                </c:pt>
                <c:pt idx="9">
                  <c:v>25</c:v>
                </c:pt>
                <c:pt idx="10">
                  <c:v>25.5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</c:numCache>
            </c:numRef>
          </c:xVal>
          <c:yVal>
            <c:numRef>
              <c:f>'Tit. Ca e Mg a diversi pH'!$G$12:$G$30</c:f>
              <c:numCache>
                <c:ptCount val="19"/>
                <c:pt idx="0">
                  <c:v>2.3010299956639813</c:v>
                </c:pt>
                <c:pt idx="1">
                  <c:v>2.439332693830263</c:v>
                </c:pt>
                <c:pt idx="2">
                  <c:v>2.6020599913279625</c:v>
                </c:pt>
                <c:pt idx="3">
                  <c:v>2.8129133566428557</c:v>
                </c:pt>
                <c:pt idx="4">
                  <c:v>3.146128035678238</c:v>
                </c:pt>
                <c:pt idx="5">
                  <c:v>3.249198357391113</c:v>
                </c:pt>
                <c:pt idx="6">
                  <c:v>3.380211241711606</c:v>
                </c:pt>
                <c:pt idx="7">
                  <c:v>3.869231719730976</c:v>
                </c:pt>
                <c:pt idx="8">
                  <c:v>4.173186268412274</c:v>
                </c:pt>
                <c:pt idx="9">
                  <c:v>4.259256969938944</c:v>
                </c:pt>
                <c:pt idx="10">
                  <c:v>4.342422680822207</c:v>
                </c:pt>
                <c:pt idx="11">
                  <c:v>4.643452676486188</c:v>
                </c:pt>
                <c:pt idx="12">
                  <c:v>4.944482672150169</c:v>
                </c:pt>
                <c:pt idx="13">
                  <c:v>5.1205739312058505</c:v>
                </c:pt>
                <c:pt idx="14">
                  <c:v>5.342422680822206</c:v>
                </c:pt>
                <c:pt idx="15">
                  <c:v>5.643452676486188</c:v>
                </c:pt>
                <c:pt idx="16">
                  <c:v>5.819543935541868</c:v>
                </c:pt>
                <c:pt idx="17">
                  <c:v>5.944482672150168</c:v>
                </c:pt>
                <c:pt idx="18">
                  <c:v>6.041392685158225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'Tit. Ca e Mg a diversi pH'!$A$12:$A$30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  <c:pt idx="8">
                  <c:v>24.5</c:v>
                </c:pt>
                <c:pt idx="9">
                  <c:v>25</c:v>
                </c:pt>
                <c:pt idx="10">
                  <c:v>25.5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</c:numCache>
            </c:numRef>
          </c:xVal>
          <c:yVal>
            <c:numRef>
              <c:f>'Tit. Ca e Mg a diversi pH'!$I$12:$I$30</c:f>
              <c:numCache>
                <c:ptCount val="19"/>
                <c:pt idx="0">
                  <c:v>2.3010299956639813</c:v>
                </c:pt>
                <c:pt idx="1">
                  <c:v>2.439332693830263</c:v>
                </c:pt>
                <c:pt idx="2">
                  <c:v>2.6020599913279625</c:v>
                </c:pt>
                <c:pt idx="3">
                  <c:v>2.8129133566428557</c:v>
                </c:pt>
                <c:pt idx="4">
                  <c:v>3.146128035678238</c:v>
                </c:pt>
                <c:pt idx="5">
                  <c:v>3.249198357391113</c:v>
                </c:pt>
                <c:pt idx="6">
                  <c:v>3.380211241711606</c:v>
                </c:pt>
                <c:pt idx="7">
                  <c:v>3.869231719730976</c:v>
                </c:pt>
                <c:pt idx="8">
                  <c:v>4.173186268412274</c:v>
                </c:pt>
                <c:pt idx="9">
                  <c:v>5.454242509439325</c:v>
                </c:pt>
                <c:pt idx="10">
                  <c:v>6.732393759822969</c:v>
                </c:pt>
                <c:pt idx="11">
                  <c:v>7.03342375548695</c:v>
                </c:pt>
                <c:pt idx="12">
                  <c:v>7.334453751150932</c:v>
                </c:pt>
                <c:pt idx="13">
                  <c:v>7.510545010206613</c:v>
                </c:pt>
                <c:pt idx="14">
                  <c:v>7.732393759822968</c:v>
                </c:pt>
                <c:pt idx="15">
                  <c:v>8.03342375548695</c:v>
                </c:pt>
                <c:pt idx="16">
                  <c:v>8.209515014542632</c:v>
                </c:pt>
                <c:pt idx="17">
                  <c:v>8.334453751150932</c:v>
                </c:pt>
                <c:pt idx="18">
                  <c:v>8.431363764158988</c:v>
                </c:pt>
              </c:numCache>
            </c:numRef>
          </c:yVal>
          <c:smooth val="1"/>
        </c:ser>
        <c:ser>
          <c:idx val="3"/>
          <c:order val="3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'Tit. Ca e Mg a diversi pH'!$A$12:$A$30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  <c:pt idx="8">
                  <c:v>24.5</c:v>
                </c:pt>
                <c:pt idx="9">
                  <c:v>25</c:v>
                </c:pt>
                <c:pt idx="10">
                  <c:v>25.5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</c:numCache>
            </c:numRef>
          </c:xVal>
          <c:yVal>
            <c:numRef>
              <c:f>'Tit. Ca e Mg a diversi pH'!$K$12:$K$30</c:f>
              <c:numCache>
                <c:ptCount val="19"/>
                <c:pt idx="0">
                  <c:v>2.3010299956639813</c:v>
                </c:pt>
                <c:pt idx="1">
                  <c:v>2.439332693830263</c:v>
                </c:pt>
                <c:pt idx="2">
                  <c:v>2.6020599913279625</c:v>
                </c:pt>
                <c:pt idx="3">
                  <c:v>2.8129133566428557</c:v>
                </c:pt>
                <c:pt idx="4">
                  <c:v>3.146128035678238</c:v>
                </c:pt>
                <c:pt idx="5">
                  <c:v>3.249198357391113</c:v>
                </c:pt>
                <c:pt idx="6">
                  <c:v>3.380211241711606</c:v>
                </c:pt>
                <c:pt idx="7">
                  <c:v>3.869231719730976</c:v>
                </c:pt>
                <c:pt idx="8">
                  <c:v>4.173186268412274</c:v>
                </c:pt>
                <c:pt idx="9">
                  <c:v>6.3600796517029785</c:v>
                </c:pt>
                <c:pt idx="10">
                  <c:v>8.544068044350276</c:v>
                </c:pt>
                <c:pt idx="11">
                  <c:v>8.845098040014257</c:v>
                </c:pt>
                <c:pt idx="12">
                  <c:v>9.146128035678238</c:v>
                </c:pt>
                <c:pt idx="13">
                  <c:v>9.32221929473392</c:v>
                </c:pt>
                <c:pt idx="14">
                  <c:v>9.544068044350276</c:v>
                </c:pt>
                <c:pt idx="15">
                  <c:v>9.845098040014257</c:v>
                </c:pt>
                <c:pt idx="16">
                  <c:v>10.021189299069938</c:v>
                </c:pt>
                <c:pt idx="17">
                  <c:v>10.146128035678238</c:v>
                </c:pt>
                <c:pt idx="18">
                  <c:v>10.243038048686294</c:v>
                </c:pt>
              </c:numCache>
            </c:numRef>
          </c:yVal>
          <c:smooth val="1"/>
        </c:ser>
        <c:ser>
          <c:idx val="4"/>
          <c:order val="4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'Tit. Ca e Mg a diversi pH'!$A$12:$A$30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  <c:pt idx="8">
                  <c:v>24.5</c:v>
                </c:pt>
                <c:pt idx="9">
                  <c:v>25</c:v>
                </c:pt>
                <c:pt idx="10">
                  <c:v>25.5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</c:numCache>
            </c:numRef>
          </c:xVal>
          <c:yVal>
            <c:numRef>
              <c:f>'Tit. Ca e Mg a diversi pH'!$M$12:$M$30</c:f>
              <c:numCache>
                <c:ptCount val="19"/>
                <c:pt idx="0">
                  <c:v>2.3010299956639813</c:v>
                </c:pt>
                <c:pt idx="1">
                  <c:v>2.439332693830263</c:v>
                </c:pt>
                <c:pt idx="2">
                  <c:v>2.6020599913279625</c:v>
                </c:pt>
                <c:pt idx="3">
                  <c:v>2.8129133566428557</c:v>
                </c:pt>
                <c:pt idx="4">
                  <c:v>3.146128035678238</c:v>
                </c:pt>
                <c:pt idx="5">
                  <c:v>3.249198357391113</c:v>
                </c:pt>
                <c:pt idx="6">
                  <c:v>3.380211241711606</c:v>
                </c:pt>
                <c:pt idx="7">
                  <c:v>3.869231719730976</c:v>
                </c:pt>
                <c:pt idx="8">
                  <c:v>4.173186268412274</c:v>
                </c:pt>
                <c:pt idx="9">
                  <c:v>6.583658667374088</c:v>
                </c:pt>
                <c:pt idx="10">
                  <c:v>8.991226075692495</c:v>
                </c:pt>
                <c:pt idx="11">
                  <c:v>9.292256071356476</c:v>
                </c:pt>
                <c:pt idx="12">
                  <c:v>9.593286067020458</c:v>
                </c:pt>
                <c:pt idx="13">
                  <c:v>9.769377326076139</c:v>
                </c:pt>
                <c:pt idx="14">
                  <c:v>9.991226075692495</c:v>
                </c:pt>
                <c:pt idx="15">
                  <c:v>10.292256071356476</c:v>
                </c:pt>
                <c:pt idx="16">
                  <c:v>10.468347330412158</c:v>
                </c:pt>
                <c:pt idx="17">
                  <c:v>10.593286067020458</c:v>
                </c:pt>
                <c:pt idx="18">
                  <c:v>10.690196080028514</c:v>
                </c:pt>
              </c:numCache>
            </c:numRef>
          </c:yVal>
          <c:smooth val="0"/>
        </c:ser>
        <c:axId val="49818583"/>
        <c:axId val="45714064"/>
      </c:scatterChart>
      <c:valAx>
        <c:axId val="49818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VT/cm3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4064"/>
        <c:crosses val="autoZero"/>
        <c:crossBetween val="midCat"/>
        <c:dispUnits/>
      </c:valAx>
      <c:valAx>
        <c:axId val="4571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pCa o pMg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818583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10.emf" /><Relationship Id="rId7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wmf" /><Relationship Id="rId3" Type="http://schemas.openxmlformats.org/officeDocument/2006/relationships/image" Target="../media/image9.emf" /><Relationship Id="rId4" Type="http://schemas.openxmlformats.org/officeDocument/2006/relationships/image" Target="../media/image7.emf" /><Relationship Id="rId5" Type="http://schemas.openxmlformats.org/officeDocument/2006/relationships/image" Target="../media/image6.wmf" /><Relationship Id="rId6" Type="http://schemas.openxmlformats.org/officeDocument/2006/relationships/image" Target="../media/image4.wmf" /><Relationship Id="rId7" Type="http://schemas.openxmlformats.org/officeDocument/2006/relationships/image" Target="../media/image2.wmf" /><Relationship Id="rId8" Type="http://schemas.openxmlformats.org/officeDocument/2006/relationships/image" Target="../media/image4.wmf" /><Relationship Id="rId9" Type="http://schemas.openxmlformats.org/officeDocument/2006/relationships/image" Target="../media/image4.wmf" /><Relationship Id="rId10" Type="http://schemas.openxmlformats.org/officeDocument/2006/relationships/image" Target="../media/image4.wmf" /><Relationship Id="rId11" Type="http://schemas.openxmlformats.org/officeDocument/2006/relationships/image" Target="../media/image2.wmf" /><Relationship Id="rId12" Type="http://schemas.openxmlformats.org/officeDocument/2006/relationships/image" Target="../media/image2.wmf" /><Relationship Id="rId13" Type="http://schemas.openxmlformats.org/officeDocument/2006/relationships/image" Target="../media/image2.wmf" /><Relationship Id="rId14" Type="http://schemas.openxmlformats.org/officeDocument/2006/relationships/image" Target="../media/image3.wmf" /><Relationship Id="rId15" Type="http://schemas.openxmlformats.org/officeDocument/2006/relationships/image" Target="../media/image3.wmf" /><Relationship Id="rId16" Type="http://schemas.openxmlformats.org/officeDocument/2006/relationships/image" Target="../media/image3.wmf" /><Relationship Id="rId17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12</xdr:row>
      <xdr:rowOff>133350</xdr:rowOff>
    </xdr:from>
    <xdr:to>
      <xdr:col>17</xdr:col>
      <xdr:colOff>238125</xdr:colOff>
      <xdr:row>26</xdr:row>
      <xdr:rowOff>142875</xdr:rowOff>
    </xdr:to>
    <xdr:graphicFrame>
      <xdr:nvGraphicFramePr>
        <xdr:cNvPr id="1" name="Chart 6"/>
        <xdr:cNvGraphicFramePr/>
      </xdr:nvGraphicFramePr>
      <xdr:xfrm>
        <a:off x="8486775" y="2657475"/>
        <a:ext cx="41052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38100</xdr:rowOff>
    </xdr:from>
    <xdr:to>
      <xdr:col>5</xdr:col>
      <xdr:colOff>409575</xdr:colOff>
      <xdr:row>45</xdr:row>
      <xdr:rowOff>9525</xdr:rowOff>
    </xdr:to>
    <xdr:graphicFrame>
      <xdr:nvGraphicFramePr>
        <xdr:cNvPr id="1" name="Chart 4"/>
        <xdr:cNvGraphicFramePr/>
      </xdr:nvGraphicFramePr>
      <xdr:xfrm>
        <a:off x="28575" y="6457950"/>
        <a:ext cx="5457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vmlDrawing" Target="../drawings/vmlDrawing2.vml" /><Relationship Id="rId19" Type="http://schemas.openxmlformats.org/officeDocument/2006/relationships/drawing" Target="../drawings/drawing2.xml" /><Relationship Id="rId2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0">
      <selection activeCell="E38" sqref="E38"/>
    </sheetView>
  </sheetViews>
  <sheetFormatPr defaultColWidth="9.140625" defaultRowHeight="12.75"/>
  <cols>
    <col min="1" max="1" width="14.7109375" style="0" customWidth="1"/>
    <col min="2" max="2" width="14.00390625" style="0" customWidth="1"/>
    <col min="3" max="4" width="9.28125" style="0" bestFit="1" customWidth="1"/>
    <col min="5" max="5" width="10.421875" style="0" customWidth="1"/>
    <col min="6" max="6" width="14.8515625" style="0" customWidth="1"/>
    <col min="7" max="7" width="9.57421875" style="0" bestFit="1" customWidth="1"/>
    <col min="8" max="8" width="20.57421875" style="0" customWidth="1"/>
    <col min="9" max="10" width="9.28125" style="0" bestFit="1" customWidth="1"/>
  </cols>
  <sheetData>
    <row r="1" ht="14.25">
      <c r="A1" s="8" t="s">
        <v>9</v>
      </c>
    </row>
    <row r="3" spans="1:6" ht="15.75">
      <c r="A3" s="1" t="s">
        <v>0</v>
      </c>
      <c r="B3">
        <v>50</v>
      </c>
      <c r="C3" s="9" t="s">
        <v>1</v>
      </c>
      <c r="E3" s="2" t="s">
        <v>4</v>
      </c>
      <c r="F3" s="3">
        <v>50000000000</v>
      </c>
    </row>
    <row r="4" spans="1:6" ht="15.75">
      <c r="A4" s="1" t="s">
        <v>2</v>
      </c>
      <c r="B4">
        <v>0.005</v>
      </c>
      <c r="C4" t="s">
        <v>3</v>
      </c>
      <c r="E4" s="4" t="s">
        <v>5</v>
      </c>
      <c r="F4" s="5">
        <v>490000000</v>
      </c>
    </row>
    <row r="5" spans="1:3" ht="15.75">
      <c r="A5" s="1" t="s">
        <v>21</v>
      </c>
      <c r="B5">
        <v>0.01</v>
      </c>
      <c r="C5" t="s">
        <v>3</v>
      </c>
    </row>
    <row r="6" spans="1:2" ht="12.75">
      <c r="A6" s="6" t="s">
        <v>6</v>
      </c>
      <c r="B6" s="6">
        <v>10</v>
      </c>
    </row>
    <row r="7" spans="1:2" ht="14.25">
      <c r="A7" s="7" t="s">
        <v>7</v>
      </c>
      <c r="B7" s="6">
        <v>0.35</v>
      </c>
    </row>
    <row r="9" spans="3:8" ht="12.75">
      <c r="C9" s="35" t="s">
        <v>18</v>
      </c>
      <c r="D9" s="17"/>
      <c r="E9" s="36"/>
      <c r="F9" s="37"/>
      <c r="G9" s="32" t="s">
        <v>19</v>
      </c>
      <c r="H9" s="15"/>
    </row>
    <row r="10" spans="1:10" s="25" customFormat="1" ht="15.75">
      <c r="A10" s="38" t="s">
        <v>20</v>
      </c>
      <c r="B10" s="20" t="s">
        <v>8</v>
      </c>
      <c r="C10" s="21" t="s">
        <v>12</v>
      </c>
      <c r="D10" s="22" t="s">
        <v>13</v>
      </c>
      <c r="E10" s="23" t="s">
        <v>10</v>
      </c>
      <c r="F10" s="23" t="s">
        <v>11</v>
      </c>
      <c r="G10" s="34" t="s">
        <v>14</v>
      </c>
      <c r="H10" s="48" t="s">
        <v>15</v>
      </c>
      <c r="I10" s="33" t="s">
        <v>16</v>
      </c>
      <c r="J10" s="24" t="s">
        <v>17</v>
      </c>
    </row>
    <row r="11" spans="1:10" ht="43.5" customHeight="1">
      <c r="A11" s="18"/>
      <c r="B11" s="11"/>
      <c r="C11" s="13"/>
      <c r="D11" s="11"/>
      <c r="F11" s="11"/>
      <c r="G11" s="10"/>
      <c r="H11" s="12"/>
      <c r="I11" s="8"/>
      <c r="J11" s="18"/>
    </row>
    <row r="12" spans="1:10" ht="12.75">
      <c r="A12" s="18">
        <v>0</v>
      </c>
      <c r="B12" s="11">
        <f>A12+$B$3</f>
        <v>50</v>
      </c>
      <c r="C12" s="30">
        <f>($B$4*$B$3-A12*$B$5)/($B$3+A12)</f>
        <v>0.005</v>
      </c>
      <c r="D12" s="31">
        <f>($B$4*$B$3-A12*$B$5)/($B$3+A12)</f>
        <v>0.005</v>
      </c>
      <c r="E12" s="11">
        <f>$B$5*A12/B12</f>
        <v>0</v>
      </c>
      <c r="F12" s="11">
        <v>0</v>
      </c>
      <c r="G12" s="30">
        <f>C12</f>
        <v>0.005</v>
      </c>
      <c r="H12" s="49">
        <f>D12</f>
        <v>0.005</v>
      </c>
      <c r="I12" s="43">
        <f>-LOG(G12)</f>
        <v>2.3010299956639813</v>
      </c>
      <c r="J12" s="44">
        <f>-LOG(H12)</f>
        <v>2.3010299956639813</v>
      </c>
    </row>
    <row r="13" spans="1:10" ht="12.75">
      <c r="A13" s="18">
        <v>5</v>
      </c>
      <c r="B13" s="11">
        <f aca="true" t="shared" si="0" ref="B13:B32">A13+$B$3</f>
        <v>55</v>
      </c>
      <c r="C13" s="30">
        <f>($B$4*$B$3-A13*$B$5)/($B$3+A13)</f>
        <v>0.0036363636363636364</v>
      </c>
      <c r="D13" s="31">
        <f>($B$4*$B$3-A13*$B$5)/($B$3+A13)</f>
        <v>0.0036363636363636364</v>
      </c>
      <c r="E13" s="39">
        <f aca="true" t="shared" si="1" ref="E13:E22">$B$5*A13/B13</f>
        <v>0.0009090909090909091</v>
      </c>
      <c r="F13" s="11">
        <v>0</v>
      </c>
      <c r="G13" s="30">
        <f aca="true" t="shared" si="2" ref="G13:G20">C13</f>
        <v>0.0036363636363636364</v>
      </c>
      <c r="H13" s="49">
        <f aca="true" t="shared" si="3" ref="H13:H20">D13</f>
        <v>0.0036363636363636364</v>
      </c>
      <c r="I13" s="43">
        <f aca="true" t="shared" si="4" ref="I13:I20">-LOG(G13)</f>
        <v>2.439332693830263</v>
      </c>
      <c r="J13" s="44">
        <f aca="true" t="shared" si="5" ref="J13:J20">-LOG(H13)</f>
        <v>2.439332693830263</v>
      </c>
    </row>
    <row r="14" spans="1:10" ht="12.75">
      <c r="A14" s="18">
        <v>10</v>
      </c>
      <c r="B14" s="11">
        <f t="shared" si="0"/>
        <v>60</v>
      </c>
      <c r="C14" s="30">
        <f aca="true" t="shared" si="6" ref="C14:C22">($B$4*$B$3-A14*$B$5)/($B$3+A14)</f>
        <v>0.0025</v>
      </c>
      <c r="D14" s="31">
        <f aca="true" t="shared" si="7" ref="D14:D22">($B$4*$B$3-A14*$B$5)/($B$3+A14)</f>
        <v>0.0025</v>
      </c>
      <c r="E14" s="39">
        <f t="shared" si="1"/>
        <v>0.0016666666666666668</v>
      </c>
      <c r="F14" s="11">
        <v>0</v>
      </c>
      <c r="G14" s="30">
        <f t="shared" si="2"/>
        <v>0.0025</v>
      </c>
      <c r="H14" s="49">
        <f t="shared" si="3"/>
        <v>0.0025</v>
      </c>
      <c r="I14" s="43">
        <f t="shared" si="4"/>
        <v>2.6020599913279625</v>
      </c>
      <c r="J14" s="44">
        <f t="shared" si="5"/>
        <v>2.6020599913279625</v>
      </c>
    </row>
    <row r="15" spans="1:10" ht="12.75">
      <c r="A15" s="18">
        <v>15</v>
      </c>
      <c r="B15" s="11">
        <f t="shared" si="0"/>
        <v>65</v>
      </c>
      <c r="C15" s="30">
        <f t="shared" si="6"/>
        <v>0.0015384615384615385</v>
      </c>
      <c r="D15" s="31">
        <f t="shared" si="7"/>
        <v>0.0015384615384615385</v>
      </c>
      <c r="E15" s="39">
        <f t="shared" si="1"/>
        <v>0.0023076923076923075</v>
      </c>
      <c r="F15" s="11">
        <v>0</v>
      </c>
      <c r="G15" s="30">
        <f t="shared" si="2"/>
        <v>0.0015384615384615385</v>
      </c>
      <c r="H15" s="49">
        <f t="shared" si="3"/>
        <v>0.0015384615384615385</v>
      </c>
      <c r="I15" s="43">
        <f t="shared" si="4"/>
        <v>2.8129133566428557</v>
      </c>
      <c r="J15" s="44">
        <f t="shared" si="5"/>
        <v>2.8129133566428557</v>
      </c>
    </row>
    <row r="16" spans="1:10" ht="12.75">
      <c r="A16" s="18">
        <v>20</v>
      </c>
      <c r="B16" s="11">
        <f t="shared" si="0"/>
        <v>70</v>
      </c>
      <c r="C16" s="30">
        <f t="shared" si="6"/>
        <v>0.0007142857142857142</v>
      </c>
      <c r="D16" s="31">
        <f t="shared" si="7"/>
        <v>0.0007142857142857142</v>
      </c>
      <c r="E16" s="39">
        <f t="shared" si="1"/>
        <v>0.002857142857142857</v>
      </c>
      <c r="F16" s="11">
        <v>0</v>
      </c>
      <c r="G16" s="30">
        <f t="shared" si="2"/>
        <v>0.0007142857142857142</v>
      </c>
      <c r="H16" s="49">
        <f t="shared" si="3"/>
        <v>0.0007142857142857142</v>
      </c>
      <c r="I16" s="43">
        <f t="shared" si="4"/>
        <v>3.146128035678238</v>
      </c>
      <c r="J16" s="44">
        <f t="shared" si="5"/>
        <v>3.146128035678238</v>
      </c>
    </row>
    <row r="17" spans="1:10" ht="12.75">
      <c r="A17" s="18">
        <v>21</v>
      </c>
      <c r="B17" s="11">
        <f t="shared" si="0"/>
        <v>71</v>
      </c>
      <c r="C17" s="30">
        <f t="shared" si="6"/>
        <v>0.000563380281690141</v>
      </c>
      <c r="D17" s="31">
        <f t="shared" si="7"/>
        <v>0.000563380281690141</v>
      </c>
      <c r="E17" s="39">
        <f t="shared" si="1"/>
        <v>0.0029577464788732395</v>
      </c>
      <c r="F17" s="11">
        <v>0</v>
      </c>
      <c r="G17" s="30">
        <f t="shared" si="2"/>
        <v>0.000563380281690141</v>
      </c>
      <c r="H17" s="49">
        <f t="shared" si="3"/>
        <v>0.000563380281690141</v>
      </c>
      <c r="I17" s="43">
        <f t="shared" si="4"/>
        <v>3.249198357391113</v>
      </c>
      <c r="J17" s="44">
        <f t="shared" si="5"/>
        <v>3.249198357391113</v>
      </c>
    </row>
    <row r="18" spans="1:10" ht="12.75">
      <c r="A18" s="18">
        <v>22</v>
      </c>
      <c r="B18" s="11">
        <f t="shared" si="0"/>
        <v>72</v>
      </c>
      <c r="C18" s="30">
        <f t="shared" si="6"/>
        <v>0.00041666666666666664</v>
      </c>
      <c r="D18" s="31">
        <f t="shared" si="7"/>
        <v>0.00041666666666666664</v>
      </c>
      <c r="E18" s="39">
        <f t="shared" si="1"/>
        <v>0.0030555555555555557</v>
      </c>
      <c r="F18" s="11">
        <v>0</v>
      </c>
      <c r="G18" s="30">
        <f t="shared" si="2"/>
        <v>0.00041666666666666664</v>
      </c>
      <c r="H18" s="49">
        <f t="shared" si="3"/>
        <v>0.00041666666666666664</v>
      </c>
      <c r="I18" s="43">
        <f t="shared" si="4"/>
        <v>3.380211241711606</v>
      </c>
      <c r="J18" s="44">
        <f t="shared" si="5"/>
        <v>3.380211241711606</v>
      </c>
    </row>
    <row r="19" spans="1:10" ht="12.75">
      <c r="A19" s="18">
        <v>23</v>
      </c>
      <c r="B19" s="11">
        <f t="shared" si="0"/>
        <v>73</v>
      </c>
      <c r="C19" s="30">
        <f t="shared" si="6"/>
        <v>0.0002739726027397259</v>
      </c>
      <c r="D19" s="31">
        <f t="shared" si="7"/>
        <v>0.0002739726027397259</v>
      </c>
      <c r="E19" s="39">
        <f t="shared" si="1"/>
        <v>0.0031506849315068495</v>
      </c>
      <c r="F19" s="11">
        <v>0</v>
      </c>
      <c r="G19" s="30">
        <f t="shared" si="2"/>
        <v>0.0002739726027397259</v>
      </c>
      <c r="H19" s="49">
        <f t="shared" si="3"/>
        <v>0.0002739726027397259</v>
      </c>
      <c r="I19" s="43">
        <f t="shared" si="4"/>
        <v>3.562292864456475</v>
      </c>
      <c r="J19" s="44">
        <f t="shared" si="5"/>
        <v>3.562292864456475</v>
      </c>
    </row>
    <row r="20" spans="1:10" ht="12.75">
      <c r="A20" s="18">
        <v>24</v>
      </c>
      <c r="B20" s="11">
        <f t="shared" si="0"/>
        <v>74</v>
      </c>
      <c r="C20" s="30">
        <f t="shared" si="6"/>
        <v>0.00013513513513513525</v>
      </c>
      <c r="D20" s="31">
        <f t="shared" si="7"/>
        <v>0.00013513513513513525</v>
      </c>
      <c r="E20" s="39">
        <f t="shared" si="1"/>
        <v>0.003243243243243243</v>
      </c>
      <c r="F20" s="11">
        <v>0</v>
      </c>
      <c r="G20" s="30">
        <f t="shared" si="2"/>
        <v>0.00013513513513513525</v>
      </c>
      <c r="H20" s="49">
        <f t="shared" si="3"/>
        <v>0.00013513513513513525</v>
      </c>
      <c r="I20" s="43">
        <f t="shared" si="4"/>
        <v>3.869231719730976</v>
      </c>
      <c r="J20" s="44">
        <f t="shared" si="5"/>
        <v>3.869231719730976</v>
      </c>
    </row>
    <row r="21" spans="1:10" ht="39" customHeight="1">
      <c r="A21" s="18"/>
      <c r="B21" s="11"/>
      <c r="C21" s="10"/>
      <c r="D21" s="11"/>
      <c r="E21" s="39"/>
      <c r="F21" s="11"/>
      <c r="G21" s="10"/>
      <c r="H21" s="12"/>
      <c r="I21" s="19"/>
      <c r="J21" s="18"/>
    </row>
    <row r="22" spans="1:10" ht="12.75">
      <c r="A22" s="18">
        <v>25</v>
      </c>
      <c r="B22" s="11">
        <f t="shared" si="0"/>
        <v>75</v>
      </c>
      <c r="C22" s="30">
        <f t="shared" si="6"/>
        <v>0</v>
      </c>
      <c r="D22" s="31">
        <f t="shared" si="7"/>
        <v>0</v>
      </c>
      <c r="E22" s="39">
        <f t="shared" si="1"/>
        <v>0.0033333333333333335</v>
      </c>
      <c r="F22" s="11">
        <v>0</v>
      </c>
      <c r="G22" s="42">
        <f>SQRT(E22/B7/$F$3)</f>
        <v>4.364357804719848E-07</v>
      </c>
      <c r="H22" s="50">
        <f>SQRT(E22/B7/$F$4)</f>
        <v>4.408667141774054E-06</v>
      </c>
      <c r="I22" s="43">
        <f>-LOG(G22)</f>
        <v>6.3600796517029785</v>
      </c>
      <c r="J22" s="44">
        <f>-LOG(H22)</f>
        <v>5.355692689549226</v>
      </c>
    </row>
    <row r="23" spans="1:10" ht="39.75" customHeight="1">
      <c r="A23" s="18"/>
      <c r="B23" s="11"/>
      <c r="C23" s="10"/>
      <c r="D23" s="11"/>
      <c r="E23" s="39"/>
      <c r="F23" s="11"/>
      <c r="G23" s="10"/>
      <c r="H23" s="12"/>
      <c r="I23" s="8"/>
      <c r="J23" s="18"/>
    </row>
    <row r="24" spans="1:10" ht="12.75">
      <c r="A24" s="18">
        <v>26</v>
      </c>
      <c r="B24" s="11">
        <f t="shared" si="0"/>
        <v>76</v>
      </c>
      <c r="C24" s="10">
        <v>0</v>
      </c>
      <c r="D24" s="11">
        <v>0</v>
      </c>
      <c r="E24" s="39">
        <f>$B$4*$B$3/($B$3+A24)</f>
        <v>0.003289473684210526</v>
      </c>
      <c r="F24" s="39">
        <f>($B$5*A24-$B$3*$B$4)/B24</f>
        <v>0.00013157894736842116</v>
      </c>
      <c r="G24" s="42">
        <f>E24/$F$3/F24/$B$7</f>
        <v>1.4285714285714274E-09</v>
      </c>
      <c r="H24" s="51">
        <f>E24/$F$4/F24/$B$7</f>
        <v>1.4577259475218649E-07</v>
      </c>
      <c r="I24" s="43">
        <f>-LOG(G24)</f>
        <v>8.845098040014257</v>
      </c>
      <c r="J24" s="44">
        <f>-LOG(H24)</f>
        <v>6.836324115706752</v>
      </c>
    </row>
    <row r="25" spans="1:10" ht="12.75">
      <c r="A25" s="18">
        <v>27</v>
      </c>
      <c r="B25" s="11">
        <f t="shared" si="0"/>
        <v>77</v>
      </c>
      <c r="C25" s="10">
        <v>0</v>
      </c>
      <c r="D25" s="11">
        <v>0</v>
      </c>
      <c r="E25" s="39">
        <f aca="true" t="shared" si="8" ref="E25:E32">$B$4*$B$3/($B$3+A25)</f>
        <v>0.003246753246753247</v>
      </c>
      <c r="F25" s="39">
        <f aca="true" t="shared" si="9" ref="F25:F32">($B$5*A25-$B$3*$B$4)/B25</f>
        <v>0.00025974025974025996</v>
      </c>
      <c r="G25" s="42">
        <f aca="true" t="shared" si="10" ref="G25:G32">E25/$F$3/F25/$B$7</f>
        <v>7.142857142857138E-10</v>
      </c>
      <c r="H25" s="51">
        <f aca="true" t="shared" si="11" ref="H25:H32">E25/$F$4/F25/$B$7</f>
        <v>7.288629737609324E-08</v>
      </c>
      <c r="I25" s="43">
        <f aca="true" t="shared" si="12" ref="I25:I32">-LOG(G25)</f>
        <v>9.146128035678238</v>
      </c>
      <c r="J25" s="44">
        <f aca="true" t="shared" si="13" ref="J25:J32">-LOG(H25)</f>
        <v>7.137354111370733</v>
      </c>
    </row>
    <row r="26" spans="1:10" ht="12.75">
      <c r="A26" s="18">
        <v>28</v>
      </c>
      <c r="B26" s="11">
        <f t="shared" si="0"/>
        <v>78</v>
      </c>
      <c r="C26" s="10">
        <v>0</v>
      </c>
      <c r="D26" s="11">
        <v>0</v>
      </c>
      <c r="E26" s="39">
        <f t="shared" si="8"/>
        <v>0.003205128205128205</v>
      </c>
      <c r="F26" s="39">
        <f t="shared" si="9"/>
        <v>0.00038461538461538494</v>
      </c>
      <c r="G26" s="42">
        <f t="shared" si="10"/>
        <v>4.761904761904758E-10</v>
      </c>
      <c r="H26" s="51">
        <f t="shared" si="11"/>
        <v>4.859086491739549E-08</v>
      </c>
      <c r="I26" s="43">
        <f t="shared" si="12"/>
        <v>9.32221929473392</v>
      </c>
      <c r="J26" s="44">
        <f t="shared" si="13"/>
        <v>7.313445370426415</v>
      </c>
    </row>
    <row r="27" spans="1:10" ht="12.75">
      <c r="A27" s="18">
        <v>29</v>
      </c>
      <c r="B27" s="11">
        <f t="shared" si="0"/>
        <v>79</v>
      </c>
      <c r="C27" s="10">
        <v>0</v>
      </c>
      <c r="D27" s="11">
        <v>0</v>
      </c>
      <c r="E27" s="39">
        <f t="shared" si="8"/>
        <v>0.0031645569620253164</v>
      </c>
      <c r="F27" s="39">
        <f t="shared" si="9"/>
        <v>0.0005063291139240503</v>
      </c>
      <c r="G27" s="42">
        <f t="shared" si="10"/>
        <v>3.5714285714285736E-10</v>
      </c>
      <c r="H27" s="51">
        <f t="shared" si="11"/>
        <v>3.644314868804667E-08</v>
      </c>
      <c r="I27" s="43">
        <f t="shared" si="12"/>
        <v>9.44715803134222</v>
      </c>
      <c r="J27" s="44">
        <f t="shared" si="13"/>
        <v>7.438384107034714</v>
      </c>
    </row>
    <row r="28" spans="1:10" ht="12.75">
      <c r="A28" s="18">
        <v>30</v>
      </c>
      <c r="B28" s="11">
        <f t="shared" si="0"/>
        <v>80</v>
      </c>
      <c r="C28" s="10">
        <v>0</v>
      </c>
      <c r="D28" s="11">
        <v>0</v>
      </c>
      <c r="E28" s="39">
        <f t="shared" si="8"/>
        <v>0.003125</v>
      </c>
      <c r="F28" s="39">
        <f t="shared" si="9"/>
        <v>0.0006249999999999999</v>
      </c>
      <c r="G28" s="42">
        <f t="shared" si="10"/>
        <v>2.8571428571428576E-10</v>
      </c>
      <c r="H28" s="51">
        <f t="shared" si="11"/>
        <v>2.9154518950437327E-08</v>
      </c>
      <c r="I28" s="43">
        <f t="shared" si="12"/>
        <v>9.544068044350276</v>
      </c>
      <c r="J28" s="44">
        <f t="shared" si="13"/>
        <v>7.535294120042771</v>
      </c>
    </row>
    <row r="29" spans="1:10" ht="12.75">
      <c r="A29" s="18">
        <v>35</v>
      </c>
      <c r="B29" s="11">
        <f t="shared" si="0"/>
        <v>85</v>
      </c>
      <c r="C29" s="10">
        <v>0</v>
      </c>
      <c r="D29" s="11">
        <v>0</v>
      </c>
      <c r="E29" s="39">
        <f t="shared" si="8"/>
        <v>0.0029411764705882353</v>
      </c>
      <c r="F29" s="39">
        <f t="shared" si="9"/>
        <v>0.0011764705882352944</v>
      </c>
      <c r="G29" s="42">
        <f t="shared" si="10"/>
        <v>1.428571428571428E-10</v>
      </c>
      <c r="H29" s="51">
        <f t="shared" si="11"/>
        <v>1.4577259475218655E-08</v>
      </c>
      <c r="I29" s="43">
        <f t="shared" si="12"/>
        <v>9.845098040014257</v>
      </c>
      <c r="J29" s="44">
        <f t="shared" si="13"/>
        <v>7.836324115706752</v>
      </c>
    </row>
    <row r="30" spans="1:10" ht="12.75">
      <c r="A30" s="18">
        <v>40</v>
      </c>
      <c r="B30" s="11">
        <f t="shared" si="0"/>
        <v>90</v>
      </c>
      <c r="C30" s="10">
        <v>0</v>
      </c>
      <c r="D30" s="11">
        <v>0</v>
      </c>
      <c r="E30" s="39">
        <f t="shared" si="8"/>
        <v>0.002777777777777778</v>
      </c>
      <c r="F30" s="39">
        <f t="shared" si="9"/>
        <v>0.001666666666666667</v>
      </c>
      <c r="G30" s="42">
        <f t="shared" si="10"/>
        <v>9.523809523809523E-11</v>
      </c>
      <c r="H30" s="51">
        <f t="shared" si="11"/>
        <v>9.718172983479106E-09</v>
      </c>
      <c r="I30" s="43">
        <f t="shared" si="12"/>
        <v>10.021189299069938</v>
      </c>
      <c r="J30" s="44">
        <f t="shared" si="13"/>
        <v>8.012415374762433</v>
      </c>
    </row>
    <row r="31" spans="1:10" ht="12.75">
      <c r="A31" s="18">
        <v>45</v>
      </c>
      <c r="B31" s="11">
        <f t="shared" si="0"/>
        <v>95</v>
      </c>
      <c r="C31" s="10">
        <v>0</v>
      </c>
      <c r="D31" s="11">
        <v>0</v>
      </c>
      <c r="E31" s="39">
        <f t="shared" si="8"/>
        <v>0.002631578947368421</v>
      </c>
      <c r="F31" s="39">
        <f t="shared" si="9"/>
        <v>0.002105263157894737</v>
      </c>
      <c r="G31" s="42">
        <f t="shared" si="10"/>
        <v>7.142857142857143E-11</v>
      </c>
      <c r="H31" s="51">
        <f t="shared" si="11"/>
        <v>7.28862973760933E-09</v>
      </c>
      <c r="I31" s="43">
        <f t="shared" si="12"/>
        <v>10.146128035678238</v>
      </c>
      <c r="J31" s="44">
        <f t="shared" si="13"/>
        <v>8.137354111370733</v>
      </c>
    </row>
    <row r="32" spans="1:10" ht="12.75">
      <c r="A32" s="29">
        <v>50</v>
      </c>
      <c r="B32" s="26">
        <f t="shared" si="0"/>
        <v>100</v>
      </c>
      <c r="C32" s="27">
        <v>0</v>
      </c>
      <c r="D32" s="26">
        <v>0</v>
      </c>
      <c r="E32" s="40">
        <f t="shared" si="8"/>
        <v>0.0025</v>
      </c>
      <c r="F32" s="41">
        <f t="shared" si="9"/>
        <v>0.0025</v>
      </c>
      <c r="G32" s="46">
        <f t="shared" si="10"/>
        <v>5.7142857142857146E-11</v>
      </c>
      <c r="H32" s="52">
        <f t="shared" si="11"/>
        <v>5.830903790087464E-09</v>
      </c>
      <c r="I32" s="47">
        <f t="shared" si="12"/>
        <v>10.243038048686294</v>
      </c>
      <c r="J32" s="45">
        <f t="shared" si="13"/>
        <v>8.23426412437879</v>
      </c>
    </row>
    <row r="33" spans="1:10" s="11" customFormat="1" ht="12.75">
      <c r="A33" s="19"/>
      <c r="I33" s="19"/>
      <c r="J33" s="19"/>
    </row>
    <row r="34" spans="1:10" s="11" customFormat="1" ht="12.75">
      <c r="A34" s="19"/>
      <c r="I34" s="19"/>
      <c r="J34" s="19"/>
    </row>
    <row r="35" spans="1:10" s="11" customFormat="1" ht="12.75">
      <c r="A35" s="19"/>
      <c r="I35" s="19"/>
      <c r="J35" s="19"/>
    </row>
    <row r="36" spans="1:10" s="11" customFormat="1" ht="12.75">
      <c r="A36" s="19"/>
      <c r="I36" s="19"/>
      <c r="J36" s="19"/>
    </row>
    <row r="37" spans="1:10" s="11" customFormat="1" ht="12.75">
      <c r="A37" s="19"/>
      <c r="I37" s="19"/>
      <c r="J37" s="19"/>
    </row>
    <row r="38" spans="1:10" s="11" customFormat="1" ht="12.75">
      <c r="A38" s="19"/>
      <c r="I38" s="19"/>
      <c r="J38" s="19"/>
    </row>
    <row r="39" s="11" customFormat="1" ht="12.75">
      <c r="A39" s="19"/>
    </row>
    <row r="40" s="11" customFormat="1" ht="12.75"/>
    <row r="41" s="11" customFormat="1" ht="12.75"/>
    <row r="42" s="11" customFormat="1" ht="12.75"/>
  </sheetData>
  <printOptions/>
  <pageMargins left="0.75" right="0.75" top="1" bottom="1" header="0.5" footer="0.5"/>
  <pageSetup horizontalDpi="600" verticalDpi="600" orientation="landscape" paperSize="9" scale="65" r:id="rId10"/>
  <drawing r:id="rId9"/>
  <legacyDrawing r:id="rId8"/>
  <oleObjects>
    <oleObject progId="Equation.3" shapeId="1865633" r:id="rId1"/>
    <oleObject progId="Equation.3" shapeId="1866231" r:id="rId2"/>
    <oleObject progId="Equation.3" shapeId="1925393" r:id="rId3"/>
    <oleObject progId="Equation.3" shapeId="1927200" r:id="rId4"/>
    <oleObject progId="Equation.3" shapeId="1930529" r:id="rId5"/>
    <oleObject progId="Equation.3" shapeId="1931787" r:id="rId6"/>
    <oleObject progId="Equation.3" shapeId="1933631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tabSelected="1" workbookViewId="0" topLeftCell="D1">
      <selection activeCell="R8" sqref="R8"/>
    </sheetView>
  </sheetViews>
  <sheetFormatPr defaultColWidth="9.140625" defaultRowHeight="12.75"/>
  <cols>
    <col min="1" max="1" width="14.7109375" style="0" customWidth="1"/>
    <col min="2" max="2" width="14.00390625" style="0" customWidth="1"/>
    <col min="3" max="3" width="18.421875" style="0" customWidth="1"/>
    <col min="4" max="4" width="17.00390625" style="0" customWidth="1"/>
    <col min="5" max="5" width="12.00390625" style="0" customWidth="1"/>
    <col min="6" max="6" width="11.8515625" style="0" customWidth="1"/>
    <col min="7" max="7" width="12.8515625" style="0" customWidth="1"/>
    <col min="8" max="8" width="10.7109375" style="0" customWidth="1"/>
    <col min="10" max="10" width="11.00390625" style="0" customWidth="1"/>
    <col min="11" max="11" width="9.8515625" style="0" customWidth="1"/>
    <col min="12" max="12" width="11.421875" style="0" customWidth="1"/>
    <col min="13" max="13" width="11.7109375" style="0" customWidth="1"/>
    <col min="18" max="20" width="12.421875" style="0" bestFit="1" customWidth="1"/>
  </cols>
  <sheetData>
    <row r="1" spans="1:24" ht="14.25">
      <c r="A1" s="8" t="s">
        <v>9</v>
      </c>
      <c r="N1">
        <v>0</v>
      </c>
      <c r="O1">
        <f aca="true" t="shared" si="0" ref="O1:O6">10^-N1</f>
        <v>1</v>
      </c>
      <c r="P1" t="s">
        <v>30</v>
      </c>
      <c r="Q1" t="s">
        <v>31</v>
      </c>
      <c r="R1" t="s">
        <v>32</v>
      </c>
      <c r="S1" t="s">
        <v>33</v>
      </c>
      <c r="T1" t="s">
        <v>34</v>
      </c>
      <c r="U1" t="s">
        <v>35</v>
      </c>
      <c r="V1" t="s">
        <v>36</v>
      </c>
      <c r="W1" t="s">
        <v>37</v>
      </c>
      <c r="X1" t="s">
        <v>38</v>
      </c>
    </row>
    <row r="2" spans="14:24" ht="12.75">
      <c r="N2">
        <v>1.5</v>
      </c>
      <c r="O2">
        <f t="shared" si="0"/>
        <v>0.031622776601683784</v>
      </c>
      <c r="P2">
        <v>0</v>
      </c>
      <c r="Q2">
        <f>10^-P2</f>
        <v>1</v>
      </c>
      <c r="R2">
        <f>$O$1*$O$2*$O$3*$O$4*$O$5*$O$6/($Q2^6+$Q2^5*$O$1+$Q2^4*$O$1*$O$2+$Q2^3*$O$1*$O$2*$O$3+$Q2^2*$O$1*$O$2*$O$3*$O$4+$Q2*$O$1*$O$2*$O$3*$O$4*$O$5+$O$1*$O$2*$O$3*$O$4*$O$5*$O$6)</f>
        <v>1.0048221386137167E-23</v>
      </c>
      <c r="S2">
        <f>$O$1*$O$2*$O$3*$O$4*$O$5*Q2/($Q2^6+$Q2^5*$O$1+$Q2^4*$O$1*$O$2+$Q2^3*$O$1*$O$2*$O$3+$Q2^2*$O$1*$O$2*$O$3*$O$4+$Q2*$O$1*$O$2*$O$3*$O$4*$O$5+$O$1*$O$2*$O$3*$O$4*$O$5*$O$6)</f>
        <v>2.355533011609665E-13</v>
      </c>
      <c r="T2">
        <f>$O$1*$O$2*$O$3*$O$4*Q2^2/($Q2^6+$Q2^5*$O$1+$Q2^4*$O$1*$O$2+$Q2^3*$O$1*$O$2*$O$3+$Q2^2*$O$1*$O$2*$O$3*$O$4+$Q2*$O$1*$O$2*$O$3*$O$4*$O$5+$O$1*$O$2*$O$3*$O$4*$O$5*$O$6)</f>
        <v>3.1775266013807787E-07</v>
      </c>
      <c r="U2">
        <f>$O$1*$O$2*$O$3*$O$4*$O$5*$O$6/($Q2^6+$Q2^5*$O$1+$Q2^4*$O$1*$O$2+$Q2^3*$O$1*$O$2*$O$3+$Q2^2*$O$1*$O$2*$O$3*$O$4+$Q2*$O$1*$O$2*$O$3*$O$4*$O$5+$O$1*$O$2*$O$3*$O$4*$O$5*$O$6)</f>
        <v>1.0048221386137167E-23</v>
      </c>
      <c r="V2">
        <f>$O$1*$O$2*$O$3*$O$4*$O$5*$O$6/($Q2^6+$Q2^5*$O$1+$Q2^4*$O$1*$O$2+$Q2^3*$O$1*$O$2*$O$3+$Q2^2*$O$1*$O$2*$O$3*$O$4+$Q2*$O$1*$O$2*$O$3*$O$4*$O$5+$O$1*$O$2*$O$3*$O$4*$O$5*$O$6)</f>
        <v>1.0048221386137167E-23</v>
      </c>
      <c r="W2">
        <f>$O$1*$O$2*$O$3*$O$4*$O$5*$O$6/($Q2^6+$Q2^5*$O$1+$Q2^4*$O$1*$O$2+$Q2^3*$O$1*$O$2*$O$3+$Q2^2*$O$1*$O$2*$O$3*$O$4+$Q2*$O$1*$O$2*$O$3*$O$4*$O$5+$O$1*$O$2*$O$3*$O$4*$O$5*$O$6)</f>
        <v>1.0048221386137167E-23</v>
      </c>
      <c r="X2">
        <f>$O$1*$O$2*$O$3*$O$4*$O$5*$O$6/($Q2^6+$Q2^5*$O$1+$Q2^4*$O$1*$O$2+$Q2^3*$O$1*$O$2*$O$3+$Q2^2*$O$1*$O$2*$O$3*$O$4+$Q2*$O$1*$O$2*$O$3*$O$4*$O$5+$O$1*$O$2*$O$3*$O$4*$O$5*$O$6)</f>
        <v>1.0048221386137167E-23</v>
      </c>
    </row>
    <row r="3" spans="1:20" ht="15.75">
      <c r="A3" s="65" t="s">
        <v>0</v>
      </c>
      <c r="B3" s="14">
        <v>50</v>
      </c>
      <c r="C3" s="66" t="s">
        <v>1</v>
      </c>
      <c r="D3" s="69" t="s">
        <v>4</v>
      </c>
      <c r="E3" s="70">
        <v>50000000000</v>
      </c>
      <c r="N3">
        <v>2</v>
      </c>
      <c r="O3">
        <f t="shared" si="0"/>
        <v>0.01</v>
      </c>
      <c r="P3">
        <v>0.5</v>
      </c>
      <c r="Q3">
        <f aca="true" t="shared" si="1" ref="Q3:Q30">10^-P3</f>
        <v>0.31622776601683794</v>
      </c>
      <c r="R3">
        <f aca="true" t="shared" si="2" ref="R3:R30">$O$1*$O$2*$O$3*$O$4*$O$5*$O$6/($Q3^6+$Q3^5*$O$1+$Q3^4*$O$1*$O$2+$Q3^3*$O$1*$O$2*$O$3+$Q3^2*$O$1*$O$2*$O$3*$O$4+$Q3*$O$1*$O$2*$O$3*$O$4*$O$5+$O$1*$O$2*$O$3*$O$4*$O$5*$O$6)</f>
        <v>4.548749264059447E-21</v>
      </c>
      <c r="S3">
        <f aca="true" t="shared" si="3" ref="S3:S30">$O$1*$O$2*$O$3*$O$4*$O$5*Q3/($Q3^6+$Q3^5*$O$1+$Q3^4*$O$1*$O$2+$Q3^3*$O$1*$O$2*$O$3+$Q3^2*$O$1*$O$2*$O$3*$O$4+$Q3*$O$1*$O$2*$O$3*$O$4*$O$5+$O$1*$O$2*$O$3*$O$4*$O$5*$O$6)</f>
        <v>3.372034414557281E-11</v>
      </c>
      <c r="T3">
        <f aca="true" t="shared" si="4" ref="T3:T30">$O$1*$O$2*$O$3*$O$4*Q3^2/($Q3^6+$Q3^5*$O$1+$Q3^4*$O$1*$O$2+$Q3^3*$O$1*$O$2*$O$3+$Q3^2*$O$1*$O$2*$O$3*$O$4+$Q3*$O$1*$O$2*$O$3*$O$4*$O$5+$O$1*$O$2*$O$3*$O$4*$O$5*$O$6)</f>
        <v>1.4384408179442579E-05</v>
      </c>
    </row>
    <row r="4" spans="1:20" ht="15.75">
      <c r="A4" s="67" t="s">
        <v>2</v>
      </c>
      <c r="B4" s="11">
        <v>0.005</v>
      </c>
      <c r="C4" s="12" t="s">
        <v>3</v>
      </c>
      <c r="D4" s="16" t="s">
        <v>5</v>
      </c>
      <c r="E4" s="71">
        <v>490000000</v>
      </c>
      <c r="N4">
        <v>2.69</v>
      </c>
      <c r="O4">
        <f t="shared" si="0"/>
        <v>0.0020417379446695293</v>
      </c>
      <c r="P4">
        <v>1</v>
      </c>
      <c r="Q4">
        <f t="shared" si="1"/>
        <v>0.1</v>
      </c>
      <c r="R4">
        <f t="shared" si="2"/>
        <v>1.4095569890804737E-18</v>
      </c>
      <c r="S4">
        <f t="shared" si="3"/>
        <v>3.304324110638037E-09</v>
      </c>
      <c r="T4">
        <f t="shared" si="4"/>
        <v>0.00044574105773033976</v>
      </c>
    </row>
    <row r="5" spans="1:20" ht="15.75">
      <c r="A5" s="68" t="s">
        <v>21</v>
      </c>
      <c r="B5" s="26">
        <v>0.01</v>
      </c>
      <c r="C5" s="28" t="s">
        <v>3</v>
      </c>
      <c r="D5" s="4"/>
      <c r="E5" s="5"/>
      <c r="N5">
        <v>6.13</v>
      </c>
      <c r="O5">
        <f t="shared" si="0"/>
        <v>7.413102413009161E-07</v>
      </c>
      <c r="P5">
        <v>1.5</v>
      </c>
      <c r="Q5">
        <f t="shared" si="1"/>
        <v>0.031622776601683784</v>
      </c>
      <c r="R5">
        <f t="shared" si="2"/>
        <v>2.7262713501775995E-16</v>
      </c>
      <c r="S5">
        <f t="shared" si="3"/>
        <v>2.0210128724519349E-07</v>
      </c>
      <c r="T5">
        <f t="shared" si="4"/>
        <v>0.008621226986223722</v>
      </c>
    </row>
    <row r="6" spans="14:20" ht="12.75">
      <c r="N6">
        <v>10.37</v>
      </c>
      <c r="O6">
        <f t="shared" si="0"/>
        <v>4.265795188015925E-11</v>
      </c>
      <c r="P6">
        <v>2</v>
      </c>
      <c r="Q6">
        <f t="shared" si="1"/>
        <v>0.01</v>
      </c>
      <c r="R6">
        <f t="shared" si="2"/>
        <v>2.558486323388392E-14</v>
      </c>
      <c r="S6">
        <f t="shared" si="3"/>
        <v>5.997677362888995E-06</v>
      </c>
      <c r="T6">
        <f t="shared" si="4"/>
        <v>0.08090644144297462</v>
      </c>
    </row>
    <row r="7" spans="1:20" ht="12.75">
      <c r="A7" s="72" t="s">
        <v>6</v>
      </c>
      <c r="B7" s="73">
        <v>6</v>
      </c>
      <c r="C7" s="61" t="s">
        <v>6</v>
      </c>
      <c r="D7" s="62">
        <v>8</v>
      </c>
      <c r="E7" s="57" t="s">
        <v>6</v>
      </c>
      <c r="F7" s="58">
        <v>10</v>
      </c>
      <c r="G7" s="53" t="s">
        <v>6</v>
      </c>
      <c r="H7" s="54">
        <v>12</v>
      </c>
      <c r="P7">
        <v>2.5</v>
      </c>
      <c r="Q7">
        <f t="shared" si="1"/>
        <v>0.0031622776601683764</v>
      </c>
      <c r="R7">
        <f t="shared" si="2"/>
        <v>1.0240660410874288E-12</v>
      </c>
      <c r="S7">
        <f t="shared" si="3"/>
        <v>7.591506440265967E-05</v>
      </c>
      <c r="T7">
        <f t="shared" si="4"/>
        <v>0.32383811642678506</v>
      </c>
    </row>
    <row r="8" spans="1:20" ht="14.25">
      <c r="A8" s="74" t="s">
        <v>25</v>
      </c>
      <c r="B8" s="75">
        <v>2.2E-05</v>
      </c>
      <c r="C8" s="63" t="s">
        <v>24</v>
      </c>
      <c r="D8" s="64">
        <v>0.0054</v>
      </c>
      <c r="E8" s="59" t="s">
        <v>22</v>
      </c>
      <c r="F8" s="60">
        <v>0.35</v>
      </c>
      <c r="G8" s="55" t="s">
        <v>23</v>
      </c>
      <c r="H8" s="56">
        <v>0.98</v>
      </c>
      <c r="P8">
        <v>3</v>
      </c>
      <c r="Q8">
        <f t="shared" si="1"/>
        <v>0.001</v>
      </c>
      <c r="R8">
        <f t="shared" si="2"/>
        <v>2.0520301032315775E-11</v>
      </c>
      <c r="S8">
        <f t="shared" si="3"/>
        <v>0.00048104280978993806</v>
      </c>
      <c r="T8">
        <f t="shared" si="4"/>
        <v>0.6489088953442246</v>
      </c>
    </row>
    <row r="9" spans="16:20" ht="12.75">
      <c r="P9">
        <v>3.5</v>
      </c>
      <c r="Q9">
        <f t="shared" si="1"/>
        <v>0.00031622776601683783</v>
      </c>
      <c r="R9">
        <f t="shared" si="2"/>
        <v>2.721005006192641E-10</v>
      </c>
      <c r="S9">
        <f t="shared" si="3"/>
        <v>0.0020171088777216715</v>
      </c>
      <c r="T9">
        <f t="shared" si="4"/>
        <v>0.8604573344289325</v>
      </c>
    </row>
    <row r="10" spans="3:20" ht="12.75">
      <c r="C10" s="35" t="s">
        <v>18</v>
      </c>
      <c r="D10" s="36"/>
      <c r="E10" s="37"/>
      <c r="F10" s="32" t="s">
        <v>19</v>
      </c>
      <c r="G10" s="15"/>
      <c r="P10">
        <v>4</v>
      </c>
      <c r="Q10">
        <f t="shared" si="1"/>
        <v>0.0001</v>
      </c>
      <c r="R10">
        <f t="shared" si="2"/>
        <v>2.9920811564168997E-09</v>
      </c>
      <c r="S10">
        <f t="shared" si="3"/>
        <v>0.007014122864648254</v>
      </c>
      <c r="T10">
        <f t="shared" si="4"/>
        <v>0.9461791398347954</v>
      </c>
    </row>
    <row r="11" spans="1:20" s="25" customFormat="1" ht="15.75">
      <c r="A11" s="38" t="s">
        <v>20</v>
      </c>
      <c r="B11" s="20" t="s">
        <v>8</v>
      </c>
      <c r="C11" s="21" t="s">
        <v>12</v>
      </c>
      <c r="D11" s="23" t="s">
        <v>10</v>
      </c>
      <c r="E11" s="23" t="s">
        <v>11</v>
      </c>
      <c r="F11" s="76" t="s">
        <v>26</v>
      </c>
      <c r="G11" s="77" t="s">
        <v>16</v>
      </c>
      <c r="H11" s="83" t="s">
        <v>27</v>
      </c>
      <c r="I11" s="84" t="s">
        <v>16</v>
      </c>
      <c r="J11" s="89" t="s">
        <v>28</v>
      </c>
      <c r="K11" s="90" t="s">
        <v>16</v>
      </c>
      <c r="L11" s="95" t="s">
        <v>29</v>
      </c>
      <c r="M11" s="96" t="s">
        <v>16</v>
      </c>
      <c r="P11">
        <v>4.5</v>
      </c>
      <c r="Q11">
        <f t="shared" si="1"/>
        <v>3.162277660168375E-05</v>
      </c>
      <c r="R11">
        <f t="shared" si="2"/>
        <v>3.043638128691907E-08</v>
      </c>
      <c r="S11">
        <f t="shared" si="3"/>
        <v>0.02256280115613268</v>
      </c>
      <c r="T11">
        <f t="shared" si="4"/>
        <v>0.9624828859999104</v>
      </c>
    </row>
    <row r="12" spans="1:20" ht="45.75" customHeight="1">
      <c r="A12" s="18">
        <v>0</v>
      </c>
      <c r="B12" s="11">
        <f aca="true" t="shared" si="5" ref="B12:B20">A12+$B$3</f>
        <v>50</v>
      </c>
      <c r="C12" s="30">
        <f aca="true" t="shared" si="6" ref="C12:C21">($B$4*$B$3-A12*$B$5)/($B$3+A12)</f>
        <v>0.005</v>
      </c>
      <c r="D12" s="11">
        <f aca="true" t="shared" si="7" ref="D12:D21">$B$5*A12/B12</f>
        <v>0</v>
      </c>
      <c r="E12" s="11">
        <v>0</v>
      </c>
      <c r="F12" s="78">
        <f>C12</f>
        <v>0.005</v>
      </c>
      <c r="G12" s="79">
        <f>-LOG(F12)</f>
        <v>2.3010299956639813</v>
      </c>
      <c r="H12" s="85">
        <f>C12</f>
        <v>0.005</v>
      </c>
      <c r="I12" s="86">
        <f>-LOG(H12)</f>
        <v>2.3010299956639813</v>
      </c>
      <c r="J12" s="91">
        <f>C12</f>
        <v>0.005</v>
      </c>
      <c r="K12" s="92">
        <f>-LOG(J12)</f>
        <v>2.3010299956639813</v>
      </c>
      <c r="L12" s="97">
        <f>C12</f>
        <v>0.005</v>
      </c>
      <c r="M12" s="98">
        <f>-LOG(L12)</f>
        <v>2.3010299956639813</v>
      </c>
      <c r="P12">
        <v>5</v>
      </c>
      <c r="Q12">
        <f t="shared" si="1"/>
        <v>1E-05</v>
      </c>
      <c r="R12">
        <f t="shared" si="2"/>
        <v>2.930656103919404E-07</v>
      </c>
      <c r="S12">
        <f t="shared" si="3"/>
        <v>0.06870128486601085</v>
      </c>
      <c r="T12">
        <f t="shared" si="4"/>
        <v>0.9267548327060454</v>
      </c>
    </row>
    <row r="13" spans="1:20" ht="12.75">
      <c r="A13" s="18">
        <v>5</v>
      </c>
      <c r="B13" s="11">
        <f t="shared" si="5"/>
        <v>55</v>
      </c>
      <c r="C13" s="30">
        <f t="shared" si="6"/>
        <v>0.0036363636363636364</v>
      </c>
      <c r="D13" s="39">
        <f t="shared" si="7"/>
        <v>0.0009090909090909091</v>
      </c>
      <c r="E13" s="11">
        <v>0</v>
      </c>
      <c r="F13" s="78">
        <f aca="true" t="shared" si="8" ref="F13:F20">C13</f>
        <v>0.0036363636363636364</v>
      </c>
      <c r="G13" s="79">
        <f aca="true" t="shared" si="9" ref="G13:G20">-LOG(F13)</f>
        <v>2.439332693830263</v>
      </c>
      <c r="H13" s="85">
        <f aca="true" t="shared" si="10" ref="H13:H20">C13</f>
        <v>0.0036363636363636364</v>
      </c>
      <c r="I13" s="86">
        <f aca="true" t="shared" si="11" ref="I13:I20">-LOG(H13)</f>
        <v>2.439332693830263</v>
      </c>
      <c r="J13" s="91">
        <f aca="true" t="shared" si="12" ref="J13:J20">C13</f>
        <v>0.0036363636363636364</v>
      </c>
      <c r="K13" s="92">
        <f aca="true" t="shared" si="13" ref="K13:K20">-LOG(J13)</f>
        <v>2.439332693830263</v>
      </c>
      <c r="L13" s="97">
        <f aca="true" t="shared" si="14" ref="L13:L20">C13</f>
        <v>0.0036363636363636364</v>
      </c>
      <c r="M13" s="98">
        <f aca="true" t="shared" si="15" ref="M13:M20">-LOG(L13)</f>
        <v>2.439332693830263</v>
      </c>
      <c r="P13">
        <v>5.5</v>
      </c>
      <c r="Q13">
        <f t="shared" si="1"/>
        <v>3.1622776601683767E-06</v>
      </c>
      <c r="R13">
        <f t="shared" si="2"/>
        <v>2.5585280964644383E-06</v>
      </c>
      <c r="S13">
        <f t="shared" si="3"/>
        <v>0.1896663080565229</v>
      </c>
      <c r="T13">
        <f t="shared" si="4"/>
        <v>0.8090776242362627</v>
      </c>
    </row>
    <row r="14" spans="1:20" ht="12.75">
      <c r="A14" s="18">
        <v>10</v>
      </c>
      <c r="B14" s="11">
        <f t="shared" si="5"/>
        <v>60</v>
      </c>
      <c r="C14" s="30">
        <f t="shared" si="6"/>
        <v>0.0025</v>
      </c>
      <c r="D14" s="39">
        <f t="shared" si="7"/>
        <v>0.0016666666666666668</v>
      </c>
      <c r="E14" s="11">
        <v>0</v>
      </c>
      <c r="F14" s="78">
        <f t="shared" si="8"/>
        <v>0.0025</v>
      </c>
      <c r="G14" s="79">
        <f t="shared" si="9"/>
        <v>2.6020599913279625</v>
      </c>
      <c r="H14" s="85">
        <f t="shared" si="10"/>
        <v>0.0025</v>
      </c>
      <c r="I14" s="86">
        <f t="shared" si="11"/>
        <v>2.6020599913279625</v>
      </c>
      <c r="J14" s="91">
        <f t="shared" si="12"/>
        <v>0.0025</v>
      </c>
      <c r="K14" s="92">
        <f t="shared" si="13"/>
        <v>2.6020599913279625</v>
      </c>
      <c r="L14" s="97">
        <f t="shared" si="14"/>
        <v>0.0025</v>
      </c>
      <c r="M14" s="98">
        <f t="shared" si="15"/>
        <v>2.6020599913279625</v>
      </c>
      <c r="P14">
        <v>6</v>
      </c>
      <c r="Q14">
        <f t="shared" si="1"/>
        <v>1E-06</v>
      </c>
      <c r="R14">
        <f t="shared" si="2"/>
        <v>1.815489794402545E-05</v>
      </c>
      <c r="S14">
        <f t="shared" si="3"/>
        <v>0.4255923489957688</v>
      </c>
      <c r="T14">
        <f t="shared" si="4"/>
        <v>0.5741082819102864</v>
      </c>
    </row>
    <row r="15" spans="1:20" ht="12.75">
      <c r="A15" s="18">
        <v>15</v>
      </c>
      <c r="B15" s="11">
        <f t="shared" si="5"/>
        <v>65</v>
      </c>
      <c r="C15" s="30">
        <f t="shared" si="6"/>
        <v>0.0015384615384615385</v>
      </c>
      <c r="D15" s="39">
        <f t="shared" si="7"/>
        <v>0.0023076923076923075</v>
      </c>
      <c r="E15" s="11">
        <v>0</v>
      </c>
      <c r="F15" s="78">
        <f t="shared" si="8"/>
        <v>0.0015384615384615385</v>
      </c>
      <c r="G15" s="79">
        <f t="shared" si="9"/>
        <v>2.8129133566428557</v>
      </c>
      <c r="H15" s="85">
        <f t="shared" si="10"/>
        <v>0.0015384615384615385</v>
      </c>
      <c r="I15" s="86">
        <f t="shared" si="11"/>
        <v>2.8129133566428557</v>
      </c>
      <c r="J15" s="91">
        <f t="shared" si="12"/>
        <v>0.0015384615384615385</v>
      </c>
      <c r="K15" s="92">
        <f t="shared" si="13"/>
        <v>2.8129133566428557</v>
      </c>
      <c r="L15" s="97">
        <f t="shared" si="14"/>
        <v>0.0015384615384615385</v>
      </c>
      <c r="M15" s="98">
        <f t="shared" si="15"/>
        <v>2.8129133566428557</v>
      </c>
      <c r="P15">
        <v>6.5</v>
      </c>
      <c r="Q15">
        <f t="shared" si="1"/>
        <v>3.1622776601683734E-07</v>
      </c>
      <c r="R15">
        <f t="shared" si="2"/>
        <v>9.454593017865705E-05</v>
      </c>
      <c r="S15">
        <f t="shared" si="3"/>
        <v>0.7008786631475985</v>
      </c>
      <c r="T15">
        <f t="shared" si="4"/>
        <v>0.29898048286380613</v>
      </c>
    </row>
    <row r="16" spans="1:20" ht="12.75">
      <c r="A16" s="18">
        <v>20</v>
      </c>
      <c r="B16" s="11">
        <f t="shared" si="5"/>
        <v>70</v>
      </c>
      <c r="C16" s="30">
        <f t="shared" si="6"/>
        <v>0.0007142857142857142</v>
      </c>
      <c r="D16" s="39">
        <f t="shared" si="7"/>
        <v>0.002857142857142857</v>
      </c>
      <c r="E16" s="11">
        <v>0</v>
      </c>
      <c r="F16" s="78">
        <f t="shared" si="8"/>
        <v>0.0007142857142857142</v>
      </c>
      <c r="G16" s="79">
        <f t="shared" si="9"/>
        <v>3.146128035678238</v>
      </c>
      <c r="H16" s="85">
        <f t="shared" si="10"/>
        <v>0.0007142857142857142</v>
      </c>
      <c r="I16" s="86">
        <f t="shared" si="11"/>
        <v>3.146128035678238</v>
      </c>
      <c r="J16" s="91">
        <f t="shared" si="12"/>
        <v>0.0007142857142857142</v>
      </c>
      <c r="K16" s="92">
        <f t="shared" si="13"/>
        <v>3.146128035678238</v>
      </c>
      <c r="L16" s="97">
        <f t="shared" si="14"/>
        <v>0.0007142857142857142</v>
      </c>
      <c r="M16" s="98">
        <f t="shared" si="15"/>
        <v>3.146128035678238</v>
      </c>
      <c r="P16">
        <v>7</v>
      </c>
      <c r="Q16">
        <f t="shared" si="1"/>
        <v>1E-07</v>
      </c>
      <c r="R16">
        <f t="shared" si="2"/>
        <v>0.00037573191595753375</v>
      </c>
      <c r="S16">
        <f t="shared" si="3"/>
        <v>0.8808015842230141</v>
      </c>
      <c r="T16">
        <f t="shared" si="4"/>
        <v>0.11881686440447746</v>
      </c>
    </row>
    <row r="17" spans="1:20" ht="12.75">
      <c r="A17" s="18">
        <v>21</v>
      </c>
      <c r="B17" s="11">
        <f t="shared" si="5"/>
        <v>71</v>
      </c>
      <c r="C17" s="30">
        <f t="shared" si="6"/>
        <v>0.000563380281690141</v>
      </c>
      <c r="D17" s="39">
        <f t="shared" si="7"/>
        <v>0.0029577464788732395</v>
      </c>
      <c r="E17" s="11">
        <v>0</v>
      </c>
      <c r="F17" s="78">
        <f t="shared" si="8"/>
        <v>0.000563380281690141</v>
      </c>
      <c r="G17" s="79">
        <f t="shared" si="9"/>
        <v>3.249198357391113</v>
      </c>
      <c r="H17" s="85">
        <f t="shared" si="10"/>
        <v>0.000563380281690141</v>
      </c>
      <c r="I17" s="86">
        <f t="shared" si="11"/>
        <v>3.249198357391113</v>
      </c>
      <c r="J17" s="91">
        <f t="shared" si="12"/>
        <v>0.000563380281690141</v>
      </c>
      <c r="K17" s="92">
        <f t="shared" si="13"/>
        <v>3.249198357391113</v>
      </c>
      <c r="L17" s="97">
        <f t="shared" si="14"/>
        <v>0.000563380281690141</v>
      </c>
      <c r="M17" s="98">
        <f t="shared" si="15"/>
        <v>3.249198357391113</v>
      </c>
      <c r="P17">
        <v>7.5</v>
      </c>
      <c r="Q17">
        <f t="shared" si="1"/>
        <v>3.16227766016837E-08</v>
      </c>
      <c r="R17">
        <f t="shared" si="2"/>
        <v>0.001292100665073721</v>
      </c>
      <c r="S17">
        <f t="shared" si="3"/>
        <v>0.9578474558108736</v>
      </c>
      <c r="T17">
        <f t="shared" si="4"/>
        <v>0.04085981067851318</v>
      </c>
    </row>
    <row r="18" spans="1:20" ht="12.75">
      <c r="A18" s="18">
        <v>22</v>
      </c>
      <c r="B18" s="11">
        <f t="shared" si="5"/>
        <v>72</v>
      </c>
      <c r="C18" s="30">
        <f t="shared" si="6"/>
        <v>0.00041666666666666664</v>
      </c>
      <c r="D18" s="39">
        <f t="shared" si="7"/>
        <v>0.0030555555555555557</v>
      </c>
      <c r="E18" s="11">
        <v>0</v>
      </c>
      <c r="F18" s="78">
        <f t="shared" si="8"/>
        <v>0.00041666666666666664</v>
      </c>
      <c r="G18" s="79">
        <f t="shared" si="9"/>
        <v>3.380211241711606</v>
      </c>
      <c r="H18" s="85">
        <f t="shared" si="10"/>
        <v>0.00041666666666666664</v>
      </c>
      <c r="I18" s="86">
        <f t="shared" si="11"/>
        <v>3.380211241711606</v>
      </c>
      <c r="J18" s="91">
        <f t="shared" si="12"/>
        <v>0.00041666666666666664</v>
      </c>
      <c r="K18" s="92">
        <f t="shared" si="13"/>
        <v>3.380211241711606</v>
      </c>
      <c r="L18" s="97">
        <f t="shared" si="14"/>
        <v>0.00041666666666666664</v>
      </c>
      <c r="M18" s="98">
        <f t="shared" si="15"/>
        <v>3.380211241711606</v>
      </c>
      <c r="P18">
        <v>8</v>
      </c>
      <c r="Q18">
        <f t="shared" si="1"/>
        <v>1E-08</v>
      </c>
      <c r="R18">
        <f t="shared" si="2"/>
        <v>0.0041913752660441075</v>
      </c>
      <c r="S18">
        <f t="shared" si="3"/>
        <v>0.9825542674479807</v>
      </c>
      <c r="T18">
        <f t="shared" si="4"/>
        <v>0.013254292369193612</v>
      </c>
    </row>
    <row r="19" spans="1:20" ht="12.75">
      <c r="A19" s="18">
        <v>24</v>
      </c>
      <c r="B19" s="11">
        <f t="shared" si="5"/>
        <v>74</v>
      </c>
      <c r="C19" s="30">
        <f t="shared" si="6"/>
        <v>0.00013513513513513525</v>
      </c>
      <c r="D19" s="39">
        <f t="shared" si="7"/>
        <v>0.003243243243243243</v>
      </c>
      <c r="E19" s="11">
        <v>0</v>
      </c>
      <c r="F19" s="78">
        <f t="shared" si="8"/>
        <v>0.00013513513513513525</v>
      </c>
      <c r="G19" s="79">
        <f t="shared" si="9"/>
        <v>3.869231719730976</v>
      </c>
      <c r="H19" s="85">
        <f t="shared" si="10"/>
        <v>0.00013513513513513525</v>
      </c>
      <c r="I19" s="86">
        <f t="shared" si="11"/>
        <v>3.869231719730976</v>
      </c>
      <c r="J19" s="91">
        <f t="shared" si="12"/>
        <v>0.00013513513513513525</v>
      </c>
      <c r="K19" s="92">
        <f t="shared" si="13"/>
        <v>3.869231719730976</v>
      </c>
      <c r="L19" s="97">
        <f t="shared" si="14"/>
        <v>0.00013513513513513525</v>
      </c>
      <c r="M19" s="98">
        <f t="shared" si="15"/>
        <v>3.869231719730976</v>
      </c>
      <c r="P19">
        <v>8.5</v>
      </c>
      <c r="Q19">
        <f t="shared" si="1"/>
        <v>3.162277660168378E-09</v>
      </c>
      <c r="R19">
        <f t="shared" si="2"/>
        <v>0.013254293143577095</v>
      </c>
      <c r="S19">
        <f t="shared" si="3"/>
        <v>0.9825543248538231</v>
      </c>
      <c r="T19">
        <f t="shared" si="4"/>
        <v>0.004191375510925683</v>
      </c>
    </row>
    <row r="20" spans="1:20" ht="12.75">
      <c r="A20" s="18">
        <v>24.5</v>
      </c>
      <c r="B20" s="11">
        <f t="shared" si="5"/>
        <v>74.5</v>
      </c>
      <c r="C20" s="30">
        <f t="shared" si="6"/>
        <v>6.71140939597316E-05</v>
      </c>
      <c r="D20" s="39">
        <f t="shared" si="7"/>
        <v>0.0032885906040268456</v>
      </c>
      <c r="E20" s="11">
        <v>0</v>
      </c>
      <c r="F20" s="78">
        <f t="shared" si="8"/>
        <v>6.71140939597316E-05</v>
      </c>
      <c r="G20" s="79">
        <f t="shared" si="9"/>
        <v>4.173186268412274</v>
      </c>
      <c r="H20" s="85">
        <f t="shared" si="10"/>
        <v>6.71140939597316E-05</v>
      </c>
      <c r="I20" s="86">
        <f t="shared" si="11"/>
        <v>4.173186268412274</v>
      </c>
      <c r="J20" s="91">
        <f t="shared" si="12"/>
        <v>6.71140939597316E-05</v>
      </c>
      <c r="K20" s="92">
        <f t="shared" si="13"/>
        <v>4.173186268412274</v>
      </c>
      <c r="L20" s="97">
        <f t="shared" si="14"/>
        <v>6.71140939597316E-05</v>
      </c>
      <c r="M20" s="98">
        <f t="shared" si="15"/>
        <v>4.173186268412274</v>
      </c>
      <c r="P20">
        <v>9</v>
      </c>
      <c r="Q20">
        <f t="shared" si="1"/>
        <v>1E-09</v>
      </c>
      <c r="R20">
        <f t="shared" si="2"/>
        <v>0.04085983651062059</v>
      </c>
      <c r="S20">
        <f t="shared" si="3"/>
        <v>0.9578480613745785</v>
      </c>
      <c r="T20">
        <f t="shared" si="4"/>
        <v>0.001292101481956681</v>
      </c>
    </row>
    <row r="21" spans="1:20" ht="54" customHeight="1">
      <c r="A21" s="18">
        <v>25</v>
      </c>
      <c r="B21" s="11">
        <f>A21+$B$3</f>
        <v>75</v>
      </c>
      <c r="C21" s="30">
        <f t="shared" si="6"/>
        <v>0</v>
      </c>
      <c r="D21" s="39">
        <f t="shared" si="7"/>
        <v>0.0033333333333333335</v>
      </c>
      <c r="E21" s="11">
        <v>0</v>
      </c>
      <c r="F21" s="80">
        <f>SQRT(D21/B8/$E$3)</f>
        <v>5.504818825631803E-05</v>
      </c>
      <c r="G21" s="79">
        <f>-LOG(F21)</f>
        <v>4.259256969938944</v>
      </c>
      <c r="H21" s="87">
        <f>SQRT(D21/D8/$E$3)</f>
        <v>3.5136418446315324E-06</v>
      </c>
      <c r="I21" s="86">
        <f>-LOG(H21)</f>
        <v>5.454242509439325</v>
      </c>
      <c r="J21" s="93">
        <f>SQRT(D21/F8/$E$3)</f>
        <v>4.364357804719848E-07</v>
      </c>
      <c r="K21" s="92">
        <f>-LOG(J21)</f>
        <v>6.3600796517029785</v>
      </c>
      <c r="L21" s="99">
        <f>SQRT(D21/H8/$E$3)</f>
        <v>2.6082026547865057E-07</v>
      </c>
      <c r="M21" s="98">
        <f>-LOG(L21)</f>
        <v>6.583658667374088</v>
      </c>
      <c r="P21">
        <v>9.5</v>
      </c>
      <c r="Q21">
        <f t="shared" si="1"/>
        <v>3.1622776601683744E-10</v>
      </c>
      <c r="R21">
        <f t="shared" si="2"/>
        <v>0.11881755585116668</v>
      </c>
      <c r="S21">
        <f t="shared" si="3"/>
        <v>0.8808067099881352</v>
      </c>
      <c r="T21">
        <f t="shared" si="4"/>
        <v>0.00037573410250395277</v>
      </c>
    </row>
    <row r="22" spans="1:20" ht="46.5" customHeight="1">
      <c r="A22" s="18">
        <v>25.5</v>
      </c>
      <c r="B22" s="11">
        <f aca="true" t="shared" si="16" ref="B22:B30">A22+$B$3</f>
        <v>75.5</v>
      </c>
      <c r="C22" s="10">
        <v>0</v>
      </c>
      <c r="D22" s="39">
        <f aca="true" t="shared" si="17" ref="D22:D30">$B$4*$B$3/($B$3+A22)</f>
        <v>0.0033112582781456954</v>
      </c>
      <c r="E22" s="39">
        <f aca="true" t="shared" si="18" ref="E22:E30">($B$5*A22-$B$3*$B$4)/B22</f>
        <v>6.622516556291396E-05</v>
      </c>
      <c r="F22" s="80">
        <f>D22/$E$3/E22/$B$8</f>
        <v>4.545454545454542E-05</v>
      </c>
      <c r="G22" s="79">
        <f aca="true" t="shared" si="19" ref="G22:G30">-LOG(F22)</f>
        <v>4.342422680822207</v>
      </c>
      <c r="H22" s="87">
        <f>D22/$E$3/E22/$D$8</f>
        <v>1.8518518518518502E-07</v>
      </c>
      <c r="I22" s="86">
        <f aca="true" t="shared" si="20" ref="I22:I30">-LOG(H22)</f>
        <v>6.732393759822969</v>
      </c>
      <c r="J22" s="93">
        <f>D22/$E$3/E22/$F$8</f>
        <v>2.857142857142855E-09</v>
      </c>
      <c r="K22" s="92">
        <f aca="true" t="shared" si="21" ref="K22:K30">-LOG(J22)</f>
        <v>8.544068044350276</v>
      </c>
      <c r="L22" s="99">
        <f>D22/$E$3/E22/$H$8</f>
        <v>1.0204081632653053E-09</v>
      </c>
      <c r="M22" s="98">
        <f aca="true" t="shared" si="22" ref="M22:M30">-LOG(L22)</f>
        <v>8.991226075692495</v>
      </c>
      <c r="P22">
        <v>10</v>
      </c>
      <c r="Q22">
        <f t="shared" si="1"/>
        <v>1E-10</v>
      </c>
      <c r="R22">
        <f t="shared" si="2"/>
        <v>0.2989943287092616</v>
      </c>
      <c r="S22">
        <f t="shared" si="3"/>
        <v>0.700911120977488</v>
      </c>
      <c r="T22">
        <f t="shared" si="4"/>
        <v>9.455030861943415E-05</v>
      </c>
    </row>
    <row r="23" spans="1:20" ht="12.75">
      <c r="A23" s="18">
        <v>26</v>
      </c>
      <c r="B23" s="11">
        <f t="shared" si="16"/>
        <v>76</v>
      </c>
      <c r="C23" s="10">
        <v>0</v>
      </c>
      <c r="D23" s="39">
        <f t="shared" si="17"/>
        <v>0.003289473684210526</v>
      </c>
      <c r="E23" s="39">
        <f t="shared" si="18"/>
        <v>0.00013157894736842116</v>
      </c>
      <c r="F23" s="80">
        <f aca="true" t="shared" si="23" ref="F23:F30">D23/$E$3/E23/$B$8</f>
        <v>2.2727272727272706E-05</v>
      </c>
      <c r="G23" s="79">
        <f t="shared" si="19"/>
        <v>4.643452676486188</v>
      </c>
      <c r="H23" s="87">
        <f aca="true" t="shared" si="24" ref="H23:H30">D23/$E$3/E23/$D$8</f>
        <v>9.25925925925925E-08</v>
      </c>
      <c r="I23" s="86">
        <f t="shared" si="20"/>
        <v>7.03342375548695</v>
      </c>
      <c r="J23" s="93">
        <f aca="true" t="shared" si="25" ref="J23:J30">D23/$E$3/E23/$F$8</f>
        <v>1.4285714285714274E-09</v>
      </c>
      <c r="K23" s="92">
        <f t="shared" si="21"/>
        <v>8.845098040014257</v>
      </c>
      <c r="L23" s="99">
        <f aca="true" t="shared" si="26" ref="L23:L30">D23/$E$3/E23/$H$8</f>
        <v>5.102040816326525E-10</v>
      </c>
      <c r="M23" s="98">
        <f t="shared" si="22"/>
        <v>9.292256071356476</v>
      </c>
      <c r="P23">
        <v>10.5</v>
      </c>
      <c r="Q23">
        <f t="shared" si="1"/>
        <v>3.162277660168371E-11</v>
      </c>
      <c r="R23">
        <f t="shared" si="2"/>
        <v>0.5742697747231114</v>
      </c>
      <c r="S23">
        <f t="shared" si="3"/>
        <v>0.42571206527181227</v>
      </c>
      <c r="T23">
        <f t="shared" si="4"/>
        <v>1.8160004795168174E-05</v>
      </c>
    </row>
    <row r="24" spans="1:20" ht="12.75">
      <c r="A24" s="18">
        <v>27</v>
      </c>
      <c r="B24" s="11">
        <f t="shared" si="16"/>
        <v>77</v>
      </c>
      <c r="C24" s="10">
        <v>0</v>
      </c>
      <c r="D24" s="39">
        <f t="shared" si="17"/>
        <v>0.003246753246753247</v>
      </c>
      <c r="E24" s="39">
        <f t="shared" si="18"/>
        <v>0.00025974025974025996</v>
      </c>
      <c r="F24" s="80">
        <f t="shared" si="23"/>
        <v>1.1363636363636354E-05</v>
      </c>
      <c r="G24" s="79">
        <f t="shared" si="19"/>
        <v>4.944482672150169</v>
      </c>
      <c r="H24" s="87">
        <f t="shared" si="24"/>
        <v>4.6296296296296256E-08</v>
      </c>
      <c r="I24" s="86">
        <f t="shared" si="20"/>
        <v>7.334453751150932</v>
      </c>
      <c r="J24" s="93">
        <f t="shared" si="25"/>
        <v>7.142857142857138E-10</v>
      </c>
      <c r="K24" s="92">
        <f t="shared" si="21"/>
        <v>9.146128035678238</v>
      </c>
      <c r="L24" s="99">
        <f t="shared" si="26"/>
        <v>2.551020408163263E-10</v>
      </c>
      <c r="M24" s="98">
        <f t="shared" si="22"/>
        <v>9.593286067020458</v>
      </c>
      <c r="P24">
        <v>11</v>
      </c>
      <c r="Q24">
        <f t="shared" si="1"/>
        <v>1E-11</v>
      </c>
      <c r="R24">
        <f t="shared" si="2"/>
        <v>0.8100930833521742</v>
      </c>
      <c r="S24">
        <f t="shared" si="3"/>
        <v>0.18990435490855312</v>
      </c>
      <c r="T24">
        <f t="shared" si="4"/>
        <v>2.5617392601415075E-06</v>
      </c>
    </row>
    <row r="25" spans="1:20" ht="12.75">
      <c r="A25" s="18">
        <v>28</v>
      </c>
      <c r="B25" s="11">
        <f t="shared" si="16"/>
        <v>78</v>
      </c>
      <c r="C25" s="10">
        <v>0</v>
      </c>
      <c r="D25" s="39">
        <f t="shared" si="17"/>
        <v>0.003205128205128205</v>
      </c>
      <c r="E25" s="39">
        <f t="shared" si="18"/>
        <v>0.00038461538461538494</v>
      </c>
      <c r="F25" s="80">
        <f t="shared" si="23"/>
        <v>7.57575757575757E-06</v>
      </c>
      <c r="G25" s="79">
        <f t="shared" si="19"/>
        <v>5.1205739312058505</v>
      </c>
      <c r="H25" s="87">
        <f t="shared" si="24"/>
        <v>3.086419753086417E-08</v>
      </c>
      <c r="I25" s="86">
        <f t="shared" si="20"/>
        <v>7.510545010206613</v>
      </c>
      <c r="J25" s="93">
        <f t="shared" si="25"/>
        <v>4.761904761904758E-10</v>
      </c>
      <c r="K25" s="92">
        <f t="shared" si="21"/>
        <v>9.32221929473392</v>
      </c>
      <c r="L25" s="99">
        <f t="shared" si="26"/>
        <v>1.700680272108842E-10</v>
      </c>
      <c r="M25" s="98">
        <f t="shared" si="22"/>
        <v>9.769377326076139</v>
      </c>
      <c r="P25">
        <v>11.5</v>
      </c>
      <c r="Q25">
        <f t="shared" si="1"/>
        <v>3.162277660168367E-12</v>
      </c>
      <c r="R25">
        <f t="shared" si="2"/>
        <v>0.930984845546765</v>
      </c>
      <c r="S25">
        <f t="shared" si="3"/>
        <v>0.06901486004997673</v>
      </c>
      <c r="T25">
        <f t="shared" si="4"/>
        <v>2.944032579027828E-07</v>
      </c>
    </row>
    <row r="26" spans="1:20" ht="12.75">
      <c r="A26" s="18">
        <v>30</v>
      </c>
      <c r="B26" s="11">
        <f t="shared" si="16"/>
        <v>80</v>
      </c>
      <c r="C26" s="10">
        <v>0</v>
      </c>
      <c r="D26" s="39">
        <f t="shared" si="17"/>
        <v>0.003125</v>
      </c>
      <c r="E26" s="39">
        <f t="shared" si="18"/>
        <v>0.0006249999999999999</v>
      </c>
      <c r="F26" s="80">
        <f t="shared" si="23"/>
        <v>4.545454545454546E-06</v>
      </c>
      <c r="G26" s="79">
        <f t="shared" si="19"/>
        <v>5.342422680822206</v>
      </c>
      <c r="H26" s="87">
        <f t="shared" si="24"/>
        <v>1.851851851851852E-08</v>
      </c>
      <c r="I26" s="86">
        <f t="shared" si="20"/>
        <v>7.732393759822968</v>
      </c>
      <c r="J26" s="93">
        <f t="shared" si="25"/>
        <v>2.8571428571428576E-10</v>
      </c>
      <c r="K26" s="92">
        <f t="shared" si="21"/>
        <v>9.544068044350276</v>
      </c>
      <c r="L26" s="99">
        <f t="shared" si="26"/>
        <v>1.0204081632653063E-10</v>
      </c>
      <c r="M26" s="98">
        <f t="shared" si="22"/>
        <v>9.991226075692495</v>
      </c>
      <c r="P26">
        <v>12</v>
      </c>
      <c r="Q26">
        <f t="shared" si="1"/>
        <v>1E-12</v>
      </c>
      <c r="R26">
        <f t="shared" si="2"/>
        <v>0.9770946351123069</v>
      </c>
      <c r="S26">
        <f t="shared" si="3"/>
        <v>0.022905333989247757</v>
      </c>
      <c r="T26">
        <f t="shared" si="4"/>
        <v>3.089844536486029E-08</v>
      </c>
    </row>
    <row r="27" spans="1:20" ht="12.75">
      <c r="A27" s="18">
        <v>35</v>
      </c>
      <c r="B27" s="11">
        <f t="shared" si="16"/>
        <v>85</v>
      </c>
      <c r="C27" s="10">
        <v>0</v>
      </c>
      <c r="D27" s="39">
        <f t="shared" si="17"/>
        <v>0.0029411764705882353</v>
      </c>
      <c r="E27" s="39">
        <f t="shared" si="18"/>
        <v>0.0011764705882352944</v>
      </c>
      <c r="F27" s="80">
        <f t="shared" si="23"/>
        <v>2.272727272727272E-06</v>
      </c>
      <c r="G27" s="79">
        <f t="shared" si="19"/>
        <v>5.643452676486188</v>
      </c>
      <c r="H27" s="87">
        <f t="shared" si="24"/>
        <v>9.259259259259256E-09</v>
      </c>
      <c r="I27" s="86">
        <f t="shared" si="20"/>
        <v>8.03342375548695</v>
      </c>
      <c r="J27" s="93">
        <f t="shared" si="25"/>
        <v>1.428571428571428E-10</v>
      </c>
      <c r="K27" s="92">
        <f t="shared" si="21"/>
        <v>9.845098040014257</v>
      </c>
      <c r="L27" s="99">
        <f t="shared" si="26"/>
        <v>5.102040816326529E-11</v>
      </c>
      <c r="M27" s="98">
        <f t="shared" si="22"/>
        <v>10.292256071356476</v>
      </c>
      <c r="P27">
        <v>12.5</v>
      </c>
      <c r="Q27">
        <f t="shared" si="1"/>
        <v>3.1622776601683746E-13</v>
      </c>
      <c r="R27">
        <f t="shared" si="2"/>
        <v>0.9926414441759187</v>
      </c>
      <c r="S27">
        <f t="shared" si="3"/>
        <v>0.007358552685073408</v>
      </c>
      <c r="T27">
        <f t="shared" si="4"/>
        <v>3.139007863474783E-09</v>
      </c>
    </row>
    <row r="28" spans="1:20" ht="12.75">
      <c r="A28" s="18">
        <v>40</v>
      </c>
      <c r="B28" s="11">
        <f t="shared" si="16"/>
        <v>90</v>
      </c>
      <c r="C28" s="10">
        <v>0</v>
      </c>
      <c r="D28" s="39">
        <f t="shared" si="17"/>
        <v>0.002777777777777778</v>
      </c>
      <c r="E28" s="39">
        <f t="shared" si="18"/>
        <v>0.001666666666666667</v>
      </c>
      <c r="F28" s="80">
        <f t="shared" si="23"/>
        <v>1.515151515151515E-06</v>
      </c>
      <c r="G28" s="79">
        <f t="shared" si="19"/>
        <v>5.819543935541868</v>
      </c>
      <c r="H28" s="87">
        <f t="shared" si="24"/>
        <v>6.172839506172838E-09</v>
      </c>
      <c r="I28" s="86">
        <f t="shared" si="20"/>
        <v>8.209515014542632</v>
      </c>
      <c r="J28" s="93">
        <f t="shared" si="25"/>
        <v>9.523809523809523E-11</v>
      </c>
      <c r="K28" s="92">
        <f t="shared" si="21"/>
        <v>10.021189299069938</v>
      </c>
      <c r="L28" s="99">
        <f t="shared" si="26"/>
        <v>3.401360544217687E-11</v>
      </c>
      <c r="M28" s="98">
        <f t="shared" si="22"/>
        <v>10.468347330412158</v>
      </c>
      <c r="P28">
        <v>13</v>
      </c>
      <c r="Q28">
        <f t="shared" si="1"/>
        <v>1E-13</v>
      </c>
      <c r="R28">
        <f t="shared" si="2"/>
        <v>0.9976612534263016</v>
      </c>
      <c r="S28">
        <f t="shared" si="3"/>
        <v>0.0023387462582101287</v>
      </c>
      <c r="T28">
        <f t="shared" si="4"/>
        <v>3.154881894125585E-10</v>
      </c>
    </row>
    <row r="29" spans="1:20" ht="12.75">
      <c r="A29" s="18">
        <v>45</v>
      </c>
      <c r="B29" s="11">
        <f t="shared" si="16"/>
        <v>95</v>
      </c>
      <c r="C29" s="10">
        <v>0</v>
      </c>
      <c r="D29" s="39">
        <f t="shared" si="17"/>
        <v>0.002631578947368421</v>
      </c>
      <c r="E29" s="39">
        <f t="shared" si="18"/>
        <v>0.002105263157894737</v>
      </c>
      <c r="F29" s="80">
        <f t="shared" si="23"/>
        <v>1.1363636363636364E-06</v>
      </c>
      <c r="G29" s="79">
        <f t="shared" si="19"/>
        <v>5.944482672150168</v>
      </c>
      <c r="H29" s="87">
        <f t="shared" si="24"/>
        <v>4.629629629629629E-09</v>
      </c>
      <c r="I29" s="86">
        <f t="shared" si="20"/>
        <v>8.334453751150932</v>
      </c>
      <c r="J29" s="93">
        <f t="shared" si="25"/>
        <v>7.142857142857143E-11</v>
      </c>
      <c r="K29" s="92">
        <f t="shared" si="21"/>
        <v>10.146128035678238</v>
      </c>
      <c r="L29" s="99">
        <f t="shared" si="26"/>
        <v>2.551020408163265E-11</v>
      </c>
      <c r="M29" s="98">
        <f t="shared" si="22"/>
        <v>10.593286067020458</v>
      </c>
      <c r="P29">
        <v>13.5</v>
      </c>
      <c r="Q29">
        <f t="shared" si="1"/>
        <v>3.1622776601683714E-14</v>
      </c>
      <c r="R29">
        <f t="shared" si="2"/>
        <v>0.9992592388609184</v>
      </c>
      <c r="S29">
        <f t="shared" si="3"/>
        <v>0.0007407611074821571</v>
      </c>
      <c r="T29">
        <f t="shared" si="4"/>
        <v>3.159935167766732E-11</v>
      </c>
    </row>
    <row r="30" spans="1:20" ht="12.75">
      <c r="A30" s="29">
        <v>50</v>
      </c>
      <c r="B30" s="26">
        <f t="shared" si="16"/>
        <v>100</v>
      </c>
      <c r="C30" s="27">
        <v>0</v>
      </c>
      <c r="D30" s="40">
        <f t="shared" si="17"/>
        <v>0.0025</v>
      </c>
      <c r="E30" s="41">
        <f t="shared" si="18"/>
        <v>0.0025</v>
      </c>
      <c r="F30" s="81">
        <f t="shared" si="23"/>
        <v>9.09090909090909E-07</v>
      </c>
      <c r="G30" s="82">
        <f t="shared" si="19"/>
        <v>6.041392685158225</v>
      </c>
      <c r="H30" s="101">
        <f t="shared" si="24"/>
        <v>3.703703703703703E-09</v>
      </c>
      <c r="I30" s="88">
        <f t="shared" si="20"/>
        <v>8.431363764158988</v>
      </c>
      <c r="J30" s="102">
        <f t="shared" si="25"/>
        <v>5.7142857142857146E-11</v>
      </c>
      <c r="K30" s="94">
        <f t="shared" si="21"/>
        <v>10.243038048686294</v>
      </c>
      <c r="L30" s="103">
        <f t="shared" si="26"/>
        <v>2.0408163265306123E-11</v>
      </c>
      <c r="M30" s="100">
        <f t="shared" si="22"/>
        <v>10.690196080028514</v>
      </c>
      <c r="P30">
        <v>14</v>
      </c>
      <c r="Q30">
        <f t="shared" si="1"/>
        <v>1E-14</v>
      </c>
      <c r="R30">
        <f t="shared" si="2"/>
        <v>0.9997656320565151</v>
      </c>
      <c r="S30">
        <f t="shared" si="3"/>
        <v>0.00023436794032334184</v>
      </c>
      <c r="T30">
        <f t="shared" si="4"/>
        <v>3.1615365236564445E-12</v>
      </c>
    </row>
    <row r="31" spans="1:7" s="11" customFormat="1" ht="12.75">
      <c r="A31" s="19"/>
      <c r="G31" s="19"/>
    </row>
    <row r="32" spans="1:7" s="11" customFormat="1" ht="12.75">
      <c r="A32" s="19"/>
      <c r="G32" s="19"/>
    </row>
    <row r="33" spans="1:7" s="11" customFormat="1" ht="12.75">
      <c r="A33" s="19"/>
      <c r="G33" s="19"/>
    </row>
    <row r="34" spans="1:7" s="11" customFormat="1" ht="12.75">
      <c r="A34" s="19"/>
      <c r="G34" s="19"/>
    </row>
    <row r="35" spans="1:7" s="11" customFormat="1" ht="12.75">
      <c r="A35" s="19"/>
      <c r="G35" s="19"/>
    </row>
    <row r="36" spans="1:7" s="11" customFormat="1" ht="12.75">
      <c r="A36" s="19"/>
      <c r="G36" s="19"/>
    </row>
    <row r="37" s="11" customFormat="1" ht="12.75">
      <c r="A37" s="19"/>
    </row>
    <row r="38" s="11" customFormat="1" ht="12.75"/>
    <row r="39" s="11" customFormat="1" ht="12.75"/>
    <row r="40" s="11" customFormat="1" ht="12.75"/>
  </sheetData>
  <printOptions/>
  <pageMargins left="0.75" right="0.75" top="1" bottom="1" header="0.5" footer="0.5"/>
  <pageSetup horizontalDpi="600" verticalDpi="600" orientation="landscape" paperSize="9" scale="65" r:id="rId20"/>
  <drawing r:id="rId19"/>
  <legacyDrawing r:id="rId18"/>
  <oleObjects>
    <oleObject progId="Equation.3" shapeId="2005545" r:id="rId1"/>
    <oleObject progId="Equation.3" shapeId="2006146" r:id="rId2"/>
    <oleObject progId="Equation.3" shapeId="2007305" r:id="rId3"/>
    <oleObject progId="Equation.3" shapeId="2008272" r:id="rId4"/>
    <oleObject progId="Equation.3" shapeId="2008865" r:id="rId5"/>
    <oleObject progId="Equation.3" shapeId="2011175" r:id="rId6"/>
    <oleObject progId="Equation.3" shapeId="2012169" r:id="rId7"/>
    <oleObject progId="Equation.3" shapeId="2013527" r:id="rId8"/>
    <oleObject progId="Equation.3" shapeId="2013559" r:id="rId9"/>
    <oleObject progId="Equation.3" shapeId="2013612" r:id="rId10"/>
    <oleObject progId="Equation.3" shapeId="2014410" r:id="rId11"/>
    <oleObject progId="Equation.3" shapeId="2014506" r:id="rId12"/>
    <oleObject progId="Equation.3" shapeId="2014622" r:id="rId13"/>
    <oleObject progId="Equation.3" shapeId="2015590" r:id="rId14"/>
    <oleObject progId="Equation.3" shapeId="2015709" r:id="rId15"/>
    <oleObject progId="Equation.3" shapeId="2052512" r:id="rId16"/>
    <oleObject progId="Equation.3" shapeId="2052782" r:id="rId1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Torquato Mussini</dc:creator>
  <cp:keywords/>
  <dc:description/>
  <cp:lastModifiedBy>Mussini</cp:lastModifiedBy>
  <cp:lastPrinted>2012-06-07T19:30:54Z</cp:lastPrinted>
  <dcterms:created xsi:type="dcterms:W3CDTF">2006-06-14T13:01:07Z</dcterms:created>
  <dcterms:modified xsi:type="dcterms:W3CDTF">2013-06-04T04:47:11Z</dcterms:modified>
  <cp:category/>
  <cp:version/>
  <cp:contentType/>
  <cp:contentStatus/>
</cp:coreProperties>
</file>