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1385" activeTab="0"/>
  </bookViews>
  <sheets>
    <sheet name="cloruri o ioduri f(c)" sheetId="1" r:id="rId1"/>
    <sheet name="cloruri E ioduri" sheetId="2" r:id="rId2"/>
  </sheets>
  <definedNames/>
  <calcPr fullCalcOnLoad="1"/>
</workbook>
</file>

<file path=xl/sharedStrings.xml><?xml version="1.0" encoding="utf-8"?>
<sst xmlns="http://schemas.openxmlformats.org/spreadsheetml/2006/main" count="80" uniqueCount="43">
  <si>
    <t>cm3</t>
  </si>
  <si>
    <t>M</t>
  </si>
  <si>
    <t xml:space="preserve">CASO A: cloruri 0.05 M </t>
  </si>
  <si>
    <r>
      <t>V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/ cm</t>
    </r>
    <r>
      <rPr>
        <vertAlign val="super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</si>
  <si>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t</t>
    </r>
  </si>
  <si>
    <r>
      <t>[Cl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</si>
  <si>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[Ag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</si>
  <si>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t>pAg</t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</si>
  <si>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</si>
  <si>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0 Cl- (1)</t>
    </r>
  </si>
  <si>
    <r>
      <t>c</t>
    </r>
    <r>
      <rPr>
        <vertAlign val="subscript"/>
        <sz val="10"/>
        <rFont val="Arial"/>
        <family val="2"/>
      </rPr>
      <t>0 I-</t>
    </r>
  </si>
  <si>
    <t>con titolante 0.1 M</t>
  </si>
  <si>
    <t>CASO B: ioduri 0.05 M</t>
  </si>
  <si>
    <t>con titolante 0.01 M</t>
  </si>
  <si>
    <t xml:space="preserve">CASO C: cloruri 0.005 M </t>
  </si>
  <si>
    <r>
      <t>c</t>
    </r>
    <r>
      <rPr>
        <vertAlign val="subscript"/>
        <sz val="10"/>
        <rFont val="Arial"/>
        <family val="2"/>
      </rPr>
      <t>0 Cl- (2)</t>
    </r>
  </si>
  <si>
    <t>indefinito</t>
  </si>
  <si>
    <r>
      <t>[I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</si>
  <si>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Simulazione di una curva di titolazione di Cl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a c</t>
    </r>
    <r>
      <rPr>
        <b/>
        <vertAlign val="subscript"/>
        <sz val="12"/>
        <rFont val="Arial"/>
        <family val="2"/>
      </rPr>
      <t>0Cl</t>
    </r>
    <r>
      <rPr>
        <b/>
        <sz val="12"/>
        <rFont val="Arial"/>
        <family val="2"/>
      </rPr>
      <t xml:space="preserve">  e I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 xml:space="preserve">0 I </t>
    </r>
    <r>
      <rPr>
        <b/>
        <sz val="12"/>
        <rFont val="Arial"/>
        <family val="2"/>
      </rPr>
      <t xml:space="preserve">e a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0,</t>
    </r>
    <r>
      <rPr>
        <b/>
        <sz val="12"/>
        <rFont val="Arial"/>
        <family val="2"/>
      </rPr>
      <t xml:space="preserve"> per precipitazione con AgNO</t>
    </r>
    <r>
      <rPr>
        <b/>
        <vertAlign val="subscript"/>
        <sz val="12"/>
        <rFont val="Arial"/>
        <family val="2"/>
      </rPr>
      <t xml:space="preserve">3 </t>
    </r>
    <r>
      <rPr>
        <b/>
        <sz val="12"/>
        <rFont val="Arial"/>
        <family val="2"/>
      </rPr>
      <t xml:space="preserve">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T</t>
    </r>
  </si>
  <si>
    <r>
      <t>V</t>
    </r>
    <r>
      <rPr>
        <b/>
        <vertAlign val="subscript"/>
        <sz val="11"/>
        <rFont val="Arial"/>
        <family val="2"/>
      </rPr>
      <t>0</t>
    </r>
  </si>
  <si>
    <r>
      <t>k</t>
    </r>
    <r>
      <rPr>
        <b/>
        <vertAlign val="subscript"/>
        <sz val="11"/>
        <rFont val="Arial"/>
        <family val="2"/>
      </rPr>
      <t>s, AgI</t>
    </r>
  </si>
  <si>
    <r>
      <t>c</t>
    </r>
    <r>
      <rPr>
        <b/>
        <vertAlign val="subscript"/>
        <sz val="11"/>
        <rFont val="Arial"/>
        <family val="2"/>
      </rPr>
      <t>T</t>
    </r>
  </si>
  <si>
    <r>
      <t>k</t>
    </r>
    <r>
      <rPr>
        <b/>
        <vertAlign val="subscript"/>
        <sz val="11"/>
        <rFont val="Arial"/>
        <family val="2"/>
      </rPr>
      <t>s, AgCl</t>
    </r>
  </si>
  <si>
    <r>
      <t>c</t>
    </r>
    <r>
      <rPr>
        <b/>
        <vertAlign val="subscript"/>
        <sz val="11"/>
        <rFont val="Arial"/>
        <family val="2"/>
      </rPr>
      <t>0 I-</t>
    </r>
  </si>
  <si>
    <r>
      <t>c</t>
    </r>
    <r>
      <rPr>
        <b/>
        <vertAlign val="subscript"/>
        <sz val="11"/>
        <rFont val="Arial"/>
        <family val="2"/>
      </rPr>
      <t>0 Cl- (1)</t>
    </r>
  </si>
  <si>
    <r>
      <t>I</t>
    </r>
    <r>
      <rPr>
        <b/>
        <vertAlign val="superscript"/>
        <sz val="11"/>
        <rFont val="Arial"/>
        <family val="2"/>
      </rPr>
      <t>-</t>
    </r>
    <r>
      <rPr>
        <b/>
        <sz val="11"/>
        <rFont val="Arial"/>
        <family val="2"/>
      </rPr>
      <t>/Cl</t>
    </r>
    <r>
      <rPr>
        <b/>
        <vertAlign val="superscript"/>
        <sz val="11"/>
        <rFont val="Arial"/>
        <family val="2"/>
      </rPr>
      <t>-</t>
    </r>
  </si>
  <si>
    <t>V</t>
  </si>
  <si>
    <r>
      <t>E</t>
    </r>
    <r>
      <rPr>
        <sz val="10"/>
        <rFont val="Arial"/>
        <family val="0"/>
      </rPr>
      <t xml:space="preserve">° </t>
    </r>
    <r>
      <rPr>
        <vertAlign val="subscript"/>
        <sz val="10"/>
        <rFont val="Arial"/>
        <family val="2"/>
      </rPr>
      <t>Ag+|Ag</t>
    </r>
  </si>
  <si>
    <t>k</t>
  </si>
  <si>
    <t>pI</t>
  </si>
  <si>
    <r>
      <t>p</t>
    </r>
    <r>
      <rPr>
        <b/>
        <i/>
        <sz val="11"/>
        <rFont val="Arial"/>
        <family val="2"/>
      </rPr>
      <t>K</t>
    </r>
    <r>
      <rPr>
        <b/>
        <sz val="11"/>
        <rFont val="Arial"/>
        <family val="2"/>
      </rPr>
      <t>AgI</t>
    </r>
  </si>
  <si>
    <r>
      <t>p</t>
    </r>
    <r>
      <rPr>
        <b/>
        <i/>
        <sz val="11"/>
        <rFont val="Arial"/>
        <family val="2"/>
      </rPr>
      <t>K</t>
    </r>
    <r>
      <rPr>
        <b/>
        <sz val="11"/>
        <rFont val="Arial"/>
        <family val="2"/>
      </rPr>
      <t>AgCl</t>
    </r>
  </si>
  <si>
    <r>
      <t>Simulazione di una curva di titolazione di Cl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oppure I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per precipitazione con AgNO</t>
    </r>
    <r>
      <rPr>
        <b/>
        <vertAlign val="subscript"/>
        <sz val="12"/>
        <rFont val="Arial"/>
        <family val="2"/>
      </rPr>
      <t xml:space="preserve">3 </t>
    </r>
    <r>
      <rPr>
        <b/>
        <sz val="12"/>
        <rFont val="Arial"/>
        <family val="2"/>
      </rPr>
      <t xml:space="preserve">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T</t>
    </r>
  </si>
  <si>
    <r>
      <t>E</t>
    </r>
    <r>
      <rPr>
        <sz val="12"/>
        <rFont val="Arial"/>
        <family val="2"/>
      </rPr>
      <t xml:space="preserve">° </t>
    </r>
    <r>
      <rPr>
        <vertAlign val="subscript"/>
        <sz val="12"/>
        <rFont val="Arial"/>
        <family val="2"/>
      </rPr>
      <t>Ag+|Ag</t>
    </r>
  </si>
  <si>
    <r>
      <t>V</t>
    </r>
    <r>
      <rPr>
        <vertAlign val="subscript"/>
        <sz val="12"/>
        <rFont val="Arial"/>
        <family val="2"/>
      </rPr>
      <t>0</t>
    </r>
  </si>
  <si>
    <r>
      <t>cm</t>
    </r>
    <r>
      <rPr>
        <vertAlign val="superscript"/>
        <sz val="12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</si>
  <si>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s, AgCl</t>
    </r>
  </si>
  <si>
    <r>
      <t>K</t>
    </r>
    <r>
      <rPr>
        <vertAlign val="subscript"/>
        <sz val="10"/>
        <rFont val="Arial"/>
        <family val="2"/>
      </rPr>
      <t>s, AgI</t>
    </r>
  </si>
  <si>
    <r>
      <t xml:space="preserve">E </t>
    </r>
    <r>
      <rPr>
        <vertAlign val="subscript"/>
        <sz val="10"/>
        <rFont val="Arial"/>
        <family val="2"/>
      </rPr>
      <t>rif</t>
    </r>
  </si>
  <si>
    <r>
      <t xml:space="preserve">E </t>
    </r>
    <r>
      <rPr>
        <vertAlign val="subscript"/>
        <sz val="12"/>
        <rFont val="Arial"/>
        <family val="2"/>
      </rPr>
      <t>rif</t>
    </r>
  </si>
  <si>
    <r>
      <t>D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/V</t>
    </r>
  </si>
  <si>
    <r>
      <t>E</t>
    </r>
    <r>
      <rPr>
        <sz val="10"/>
        <rFont val="Arial"/>
        <family val="0"/>
      </rPr>
      <t>Ag/V</t>
    </r>
  </si>
  <si>
    <r>
      <t>E</t>
    </r>
    <r>
      <rPr>
        <vertAlign val="subscript"/>
        <sz val="10"/>
        <rFont val="Arial"/>
        <family val="2"/>
      </rPr>
      <t>Ag</t>
    </r>
    <r>
      <rPr>
        <sz val="10"/>
        <rFont val="Arial"/>
        <family val="0"/>
      </rPr>
      <t>/V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</si>
</sst>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0.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  <numFmt numFmtId="181" formatCode="_-* #,##0.000000_-;\-* #,##0.000000_-;_-* &quot;-&quot;_-;_-@_-"/>
    <numFmt numFmtId="182" formatCode="_-* #,##0.000000_-;\-* #,##0.000000_-;_-* &quot;-&quot;??????_-;_-@_-"/>
    <numFmt numFmtId="183" formatCode="_-* #,##0.00000_-;\-* #,##0.00000_-;_-* &quot;-&quot;??????_-;_-@_-"/>
    <numFmt numFmtId="184" formatCode="_-* #,##0.0000_-;\-* #,##0.0000_-;_-* &quot;-&quot;??????_-;_-@_-"/>
    <numFmt numFmtId="185" formatCode="_-* #,##0.000_-;\-* #,##0.000_-;_-* &quot;-&quot;??????_-;_-@_-"/>
    <numFmt numFmtId="186" formatCode="_-* #,##0.000_-;\-* #,##0.000_-;_-* &quot;-&quot;???_-;_-@_-"/>
    <numFmt numFmtId="187" formatCode="_-* #,##0.000_-;\-* #,##0.000_-;_-* &quot;-&quot;??_-;_-@_-"/>
    <numFmt numFmtId="188" formatCode="0.00000000"/>
    <numFmt numFmtId="189" formatCode="_-* #,##0.0000_-;\-* #,##0.0000_-;_-* &quot;-&quot;????_-;_-@_-"/>
  </numFmts>
  <fonts count="43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9.7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  <font>
      <b/>
      <vertAlign val="subscript"/>
      <sz val="10.5"/>
      <name val="Arial"/>
      <family val="2"/>
    </font>
    <font>
      <b/>
      <vertAlign val="superscript"/>
      <sz val="10.5"/>
      <name val="Arial"/>
      <family val="2"/>
    </font>
    <font>
      <b/>
      <vertAlign val="subscript"/>
      <sz val="9.75"/>
      <name val="Arial"/>
      <family val="2"/>
    </font>
    <font>
      <b/>
      <i/>
      <sz val="9.75"/>
      <name val="Arial"/>
      <family val="2"/>
    </font>
    <font>
      <b/>
      <vertAlign val="superscript"/>
      <sz val="11"/>
      <name val="Arial"/>
      <family val="2"/>
    </font>
    <font>
      <b/>
      <sz val="10.5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8.75"/>
      <name val="Arial"/>
      <family val="2"/>
    </font>
    <font>
      <sz val="11.5"/>
      <name val="Arial"/>
      <family val="2"/>
    </font>
    <font>
      <b/>
      <i/>
      <sz val="11.25"/>
      <name val="Arial"/>
      <family val="2"/>
    </font>
    <font>
      <b/>
      <vertAlign val="subscript"/>
      <sz val="11.25"/>
      <name val="Arial"/>
      <family val="2"/>
    </font>
    <font>
      <b/>
      <sz val="11.25"/>
      <name val="Arial"/>
      <family val="2"/>
    </font>
    <font>
      <sz val="11.25"/>
      <name val="Arial"/>
      <family val="2"/>
    </font>
    <font>
      <b/>
      <vertAlign val="superscript"/>
      <sz val="11.25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1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11" fontId="0" fillId="0" borderId="4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3" xfId="0" applyNumberFormat="1" applyFill="1" applyBorder="1" applyAlignment="1">
      <alignment/>
    </xf>
    <xf numFmtId="11" fontId="3" fillId="0" borderId="4" xfId="0" applyNumberFormat="1" applyFont="1" applyBorder="1" applyAlignment="1">
      <alignment/>
    </xf>
    <xf numFmtId="11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4" xfId="0" applyNumberFormat="1" applyFont="1" applyBorder="1" applyAlignment="1">
      <alignment/>
    </xf>
    <xf numFmtId="11" fontId="0" fillId="0" borderId="9" xfId="0" applyNumberFormat="1" applyBorder="1" applyAlignment="1">
      <alignment/>
    </xf>
    <xf numFmtId="2" fontId="0" fillId="2" borderId="5" xfId="0" applyNumberForma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11" fontId="13" fillId="0" borderId="0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2" xfId="0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71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0" fontId="35" fillId="0" borderId="0" xfId="0" applyFont="1" applyAlignment="1">
      <alignment/>
    </xf>
    <xf numFmtId="172" fontId="6" fillId="0" borderId="0" xfId="0" applyNumberFormat="1" applyFont="1" applyAlignment="1">
      <alignment/>
    </xf>
    <xf numFmtId="0" fontId="38" fillId="0" borderId="15" xfId="0" applyFont="1" applyBorder="1" applyAlignment="1">
      <alignment/>
    </xf>
    <xf numFmtId="0" fontId="39" fillId="0" borderId="1" xfId="0" applyFont="1" applyBorder="1" applyAlignment="1">
      <alignment/>
    </xf>
    <xf numFmtId="0" fontId="38" fillId="0" borderId="4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1" xfId="0" applyFont="1" applyBorder="1" applyAlignment="1">
      <alignment/>
    </xf>
    <xf numFmtId="0" fontId="40" fillId="0" borderId="4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4" xfId="0" applyFont="1" applyBorder="1" applyAlignment="1">
      <alignment/>
    </xf>
    <xf numFmtId="0" fontId="42" fillId="0" borderId="13" xfId="0" applyFont="1" applyFill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"/>
          <c:w val="0.81775"/>
          <c:h val="0.95"/>
        </c:manualLayout>
      </c:layout>
      <c:scatterChart>
        <c:scatterStyle val="lineMarker"/>
        <c:varyColors val="0"/>
        <c:ser>
          <c:idx val="0"/>
          <c:order val="0"/>
          <c:tx>
            <c:v>cloruri 0.05 M titolante 0.1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'cloruri o ioduri f(c)'!$A$13:$A$33</c:f>
              <c:numCache>
                <c:ptCount val="21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27.5</c:v>
                </c:pt>
                <c:pt idx="17">
                  <c:v>30</c:v>
                </c:pt>
                <c:pt idx="18">
                  <c:v>32.5</c:v>
                </c:pt>
                <c:pt idx="19">
                  <c:v>35</c:v>
                </c:pt>
                <c:pt idx="20">
                  <c:v>37.5</c:v>
                </c:pt>
              </c:numCache>
            </c:numRef>
          </c:xVal>
          <c:yVal>
            <c:numRef>
              <c:f>'cloruri o ioduri f(c)'!$E$13:$E$33</c:f>
              <c:numCache>
                <c:ptCount val="21"/>
                <c:pt idx="0">
                  <c:v>8.37195182672033</c:v>
                </c:pt>
                <c:pt idx="1">
                  <c:v>8.300595918184662</c:v>
                </c:pt>
                <c:pt idx="2">
                  <c:v>8.223298816011589</c:v>
                </c:pt>
                <c:pt idx="3">
                  <c:v>8.137868620686962</c:v>
                </c:pt>
                <c:pt idx="4">
                  <c:v>8.040958607678906</c:v>
                </c:pt>
                <c:pt idx="5">
                  <c:v>7.92701525537207</c:v>
                </c:pt>
                <c:pt idx="6">
                  <c:v>7.785686102575601</c:v>
                </c:pt>
                <c:pt idx="7">
                  <c:v>7.593800576336688</c:v>
                </c:pt>
                <c:pt idx="8">
                  <c:v>7.277530614115969</c:v>
                </c:pt>
                <c:pt idx="9">
                  <c:v>6.870696892283948</c:v>
                </c:pt>
                <c:pt idx="10">
                  <c:v>6.56674234360265</c:v>
                </c:pt>
                <c:pt idx="12">
                  <c:v>4.869964306007462</c:v>
                </c:pt>
                <c:pt idx="14">
                  <c:v>3.178976947293167</c:v>
                </c:pt>
                <c:pt idx="15">
                  <c:v>2.880813592280791</c:v>
                </c:pt>
                <c:pt idx="16">
                  <c:v>2.4913616938342726</c:v>
                </c:pt>
                <c:pt idx="17">
                  <c:v>2.2041199826559246</c:v>
                </c:pt>
                <c:pt idx="18">
                  <c:v>2.041392685158225</c:v>
                </c:pt>
                <c:pt idx="19">
                  <c:v>1.9294189257142926</c:v>
                </c:pt>
                <c:pt idx="20">
                  <c:v>1.845098040014257</c:v>
                </c:pt>
              </c:numCache>
            </c:numRef>
          </c:yVal>
          <c:smooth val="1"/>
        </c:ser>
        <c:ser>
          <c:idx val="1"/>
          <c:order val="1"/>
          <c:tx>
            <c:v>ioduri 0.05 M titolante 0.1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'cloruri o ioduri f(c)'!$A$13:$A$33</c:f>
              <c:numCache>
                <c:ptCount val="21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27.5</c:v>
                </c:pt>
                <c:pt idx="17">
                  <c:v>30</c:v>
                </c:pt>
                <c:pt idx="18">
                  <c:v>32.5</c:v>
                </c:pt>
                <c:pt idx="19">
                  <c:v>35</c:v>
                </c:pt>
                <c:pt idx="20">
                  <c:v>37.5</c:v>
                </c:pt>
              </c:numCache>
            </c:numRef>
          </c:xVal>
          <c:yVal>
            <c:numRef>
              <c:f>'cloruri o ioduri f(c)'!$J$13:$J$33</c:f>
              <c:numCache>
                <c:ptCount val="21"/>
                <c:pt idx="0">
                  <c:v>14.712945122329332</c:v>
                </c:pt>
                <c:pt idx="1">
                  <c:v>14.641589213793663</c:v>
                </c:pt>
                <c:pt idx="2">
                  <c:v>14.56429211162059</c:v>
                </c:pt>
                <c:pt idx="3">
                  <c:v>14.478861916295964</c:v>
                </c:pt>
                <c:pt idx="4">
                  <c:v>14.381951903287908</c:v>
                </c:pt>
                <c:pt idx="5">
                  <c:v>14.26800855098107</c:v>
                </c:pt>
                <c:pt idx="6">
                  <c:v>14.126679398184601</c:v>
                </c:pt>
                <c:pt idx="7">
                  <c:v>13.934793871945688</c:v>
                </c:pt>
                <c:pt idx="8">
                  <c:v>13.61852390972497</c:v>
                </c:pt>
                <c:pt idx="9">
                  <c:v>13.211690187892948</c:v>
                </c:pt>
                <c:pt idx="10">
                  <c:v>12.907735639211651</c:v>
                </c:pt>
                <c:pt idx="12">
                  <c:v>8.040460953811962</c:v>
                </c:pt>
                <c:pt idx="14">
                  <c:v>3.178976947293167</c:v>
                </c:pt>
                <c:pt idx="15">
                  <c:v>2.880813592280791</c:v>
                </c:pt>
                <c:pt idx="16">
                  <c:v>2.4913616938342726</c:v>
                </c:pt>
                <c:pt idx="17">
                  <c:v>2.2041199826559246</c:v>
                </c:pt>
                <c:pt idx="18">
                  <c:v>2.041392685158225</c:v>
                </c:pt>
                <c:pt idx="19">
                  <c:v>1.9294189257142926</c:v>
                </c:pt>
                <c:pt idx="20">
                  <c:v>1.845098040014257</c:v>
                </c:pt>
              </c:numCache>
            </c:numRef>
          </c:yVal>
          <c:smooth val="0"/>
        </c:ser>
        <c:ser>
          <c:idx val="2"/>
          <c:order val="2"/>
          <c:tx>
            <c:v>cloruri 0.005 M titolante 0.01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'cloruri o ioduri f(c)'!$A$13:$A$33</c:f>
              <c:numCache>
                <c:ptCount val="21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27.5</c:v>
                </c:pt>
                <c:pt idx="17">
                  <c:v>30</c:v>
                </c:pt>
                <c:pt idx="18">
                  <c:v>32.5</c:v>
                </c:pt>
                <c:pt idx="19">
                  <c:v>35</c:v>
                </c:pt>
                <c:pt idx="20">
                  <c:v>37.5</c:v>
                </c:pt>
              </c:numCache>
            </c:numRef>
          </c:xVal>
          <c:yVal>
            <c:numRef>
              <c:f>'cloruri o ioduri f(c)'!$O$13:$O$33</c:f>
              <c:numCache>
                <c:ptCount val="21"/>
                <c:pt idx="0">
                  <c:v>7.371951826720331</c:v>
                </c:pt>
                <c:pt idx="1">
                  <c:v>7.300595918184663</c:v>
                </c:pt>
                <c:pt idx="2">
                  <c:v>7.22329881601159</c:v>
                </c:pt>
                <c:pt idx="3">
                  <c:v>7.137868620686963</c:v>
                </c:pt>
                <c:pt idx="4">
                  <c:v>7.040958607678906</c:v>
                </c:pt>
                <c:pt idx="5">
                  <c:v>6.92701525537207</c:v>
                </c:pt>
                <c:pt idx="6">
                  <c:v>6.785686102575601</c:v>
                </c:pt>
                <c:pt idx="7">
                  <c:v>6.593800576336687</c:v>
                </c:pt>
                <c:pt idx="8">
                  <c:v>6.277530614115969</c:v>
                </c:pt>
                <c:pt idx="9">
                  <c:v>5.8706968922839495</c:v>
                </c:pt>
                <c:pt idx="10">
                  <c:v>5.566742343602652</c:v>
                </c:pt>
                <c:pt idx="12">
                  <c:v>4.869964306007462</c:v>
                </c:pt>
                <c:pt idx="14">
                  <c:v>4.178976947293169</c:v>
                </c:pt>
                <c:pt idx="15">
                  <c:v>3.880813592280791</c:v>
                </c:pt>
                <c:pt idx="16">
                  <c:v>3.491361693834272</c:v>
                </c:pt>
                <c:pt idx="17">
                  <c:v>3.204119982655925</c:v>
                </c:pt>
                <c:pt idx="18">
                  <c:v>3.041392685158225</c:v>
                </c:pt>
                <c:pt idx="19">
                  <c:v>2.9294189257142924</c:v>
                </c:pt>
                <c:pt idx="20">
                  <c:v>2.845098040014257</c:v>
                </c:pt>
              </c:numCache>
            </c:numRef>
          </c:yVal>
          <c:smooth val="0"/>
        </c:ser>
        <c:axId val="24161886"/>
        <c:axId val="16130383"/>
      </c:scatterChart>
      <c:valAx>
        <c:axId val="2416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5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0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130383"/>
        <c:crosses val="autoZero"/>
        <c:crossBetween val="midCat"/>
        <c:dispUnits/>
      </c:valAx>
      <c:valAx>
        <c:axId val="1613038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161886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3725"/>
          <c:y val="0.00325"/>
          <c:w val="0.6275"/>
          <c:h val="0.21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"/>
          <c:w val="0.8235"/>
          <c:h val="0.94975"/>
        </c:manualLayout>
      </c:layout>
      <c:scatterChart>
        <c:scatterStyle val="lineMarker"/>
        <c:varyColors val="0"/>
        <c:ser>
          <c:idx val="0"/>
          <c:order val="0"/>
          <c:tx>
            <c:v>cloruri 0.05 M titolante 0.1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'cloruri o ioduri f(c)'!$A$13:$A$33</c:f>
              <c:numCache>
                <c:ptCount val="21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27.5</c:v>
                </c:pt>
                <c:pt idx="17">
                  <c:v>30</c:v>
                </c:pt>
                <c:pt idx="18">
                  <c:v>32.5</c:v>
                </c:pt>
                <c:pt idx="19">
                  <c:v>35</c:v>
                </c:pt>
                <c:pt idx="20">
                  <c:v>37.5</c:v>
                </c:pt>
              </c:numCache>
            </c:numRef>
          </c:xVal>
          <c:yVal>
            <c:numRef>
              <c:f>'cloruri o ioduri f(c)'!$G$13:$G$33</c:f>
              <c:numCache>
                <c:ptCount val="21"/>
                <c:pt idx="0">
                  <c:v>0.05371784151677328</c:v>
                </c:pt>
                <c:pt idx="1">
                  <c:v>0.057939235658970856</c:v>
                </c:pt>
                <c:pt idx="2">
                  <c:v>0.06251210903439924</c:v>
                </c:pt>
                <c:pt idx="3">
                  <c:v>0.06756613376074555</c:v>
                </c:pt>
                <c:pt idx="4">
                  <c:v>0.07329930105729826</c:v>
                </c:pt>
                <c:pt idx="5">
                  <c:v>0.08004015559676497</c:v>
                </c:pt>
                <c:pt idx="6">
                  <c:v>0.08840114587745829</c:v>
                </c:pt>
                <c:pt idx="7">
                  <c:v>0.09975303604409447</c:v>
                </c:pt>
                <c:pt idx="8">
                  <c:v>0.1184634721280835</c:v>
                </c:pt>
                <c:pt idx="9">
                  <c:v>0.14253163306154937</c:v>
                </c:pt>
                <c:pt idx="10">
                  <c:v>0.1605134929751703</c:v>
                </c:pt>
                <c:pt idx="12">
                  <c:v>0.2608943726458903</c:v>
                </c:pt>
                <c:pt idx="14">
                  <c:v>0.3609326774912205</c:v>
                </c:pt>
                <c:pt idx="15">
                  <c:v>0.37857193212474616</c:v>
                </c:pt>
                <c:pt idx="16">
                  <c:v>0.40161178960127264</c:v>
                </c:pt>
                <c:pt idx="17">
                  <c:v>0.4186049230620703</c:v>
                </c:pt>
                <c:pt idx="18">
                  <c:v>0.42823182116384495</c:v>
                </c:pt>
                <c:pt idx="19">
                  <c:v>0.4348561551804202</c:v>
                </c:pt>
                <c:pt idx="20">
                  <c:v>0.43984455348216867</c:v>
                </c:pt>
              </c:numCache>
            </c:numRef>
          </c:yVal>
          <c:smooth val="1"/>
        </c:ser>
        <c:ser>
          <c:idx val="1"/>
          <c:order val="1"/>
          <c:tx>
            <c:v>ioduri 0.05 M titolante 0.1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'cloruri o ioduri f(c)'!$A$13:$A$33</c:f>
              <c:numCache>
                <c:ptCount val="21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27.5</c:v>
                </c:pt>
                <c:pt idx="17">
                  <c:v>30</c:v>
                </c:pt>
                <c:pt idx="18">
                  <c:v>32.5</c:v>
                </c:pt>
                <c:pt idx="19">
                  <c:v>35</c:v>
                </c:pt>
                <c:pt idx="20">
                  <c:v>37.5</c:v>
                </c:pt>
              </c:numCache>
            </c:numRef>
          </c:xVal>
          <c:yVal>
            <c:numRef>
              <c:f>'cloruri o ioduri f(c)'!$L$13:$L$33</c:f>
              <c:numCache>
                <c:ptCount val="21"/>
                <c:pt idx="0">
                  <c:v>-0.3214134195534666</c:v>
                </c:pt>
                <c:pt idx="1">
                  <c:v>-0.317192025411269</c:v>
                </c:pt>
                <c:pt idx="2">
                  <c:v>-0.31261915203584056</c:v>
                </c:pt>
                <c:pt idx="3">
                  <c:v>-0.30756512730949437</c:v>
                </c:pt>
                <c:pt idx="4">
                  <c:v>-0.30183196001294166</c:v>
                </c:pt>
                <c:pt idx="5">
                  <c:v>-0.29509110547347484</c:v>
                </c:pt>
                <c:pt idx="6">
                  <c:v>-0.2867301151927816</c:v>
                </c:pt>
                <c:pt idx="7">
                  <c:v>-0.2753782250261453</c:v>
                </c:pt>
                <c:pt idx="8">
                  <c:v>-0.25666778894215636</c:v>
                </c:pt>
                <c:pt idx="9">
                  <c:v>-0.2325996280086905</c:v>
                </c:pt>
                <c:pt idx="10">
                  <c:v>-0.2146177680950695</c:v>
                </c:pt>
                <c:pt idx="12">
                  <c:v>0.0733287421107705</c:v>
                </c:pt>
                <c:pt idx="14">
                  <c:v>0.3609326774912205</c:v>
                </c:pt>
                <c:pt idx="15">
                  <c:v>0.37857193212474616</c:v>
                </c:pt>
                <c:pt idx="16">
                  <c:v>0.40161178960127264</c:v>
                </c:pt>
                <c:pt idx="17">
                  <c:v>0.4186049230620703</c:v>
                </c:pt>
                <c:pt idx="18">
                  <c:v>0.42823182116384495</c:v>
                </c:pt>
                <c:pt idx="19">
                  <c:v>0.4348561551804202</c:v>
                </c:pt>
                <c:pt idx="20">
                  <c:v>0.43984455348216867</c:v>
                </c:pt>
              </c:numCache>
            </c:numRef>
          </c:yVal>
          <c:smooth val="0"/>
        </c:ser>
        <c:ser>
          <c:idx val="2"/>
          <c:order val="2"/>
          <c:tx>
            <c:v>cloruri 0.005 M titolante 0.01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'cloruri o ioduri f(c)'!$A$13:$A$33</c:f>
              <c:numCache>
                <c:ptCount val="21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27.5</c:v>
                </c:pt>
                <c:pt idx="17">
                  <c:v>30</c:v>
                </c:pt>
                <c:pt idx="18">
                  <c:v>32.5</c:v>
                </c:pt>
                <c:pt idx="19">
                  <c:v>35</c:v>
                </c:pt>
                <c:pt idx="20">
                  <c:v>37.5</c:v>
                </c:pt>
              </c:numCache>
            </c:numRef>
          </c:xVal>
          <c:yVal>
            <c:numRef>
              <c:f>'cloruri o ioduri f(c)'!$Q$13:$Q$33</c:f>
              <c:numCache>
                <c:ptCount val="21"/>
                <c:pt idx="0">
                  <c:v>0.11287754151677326</c:v>
                </c:pt>
                <c:pt idx="1">
                  <c:v>0.11709893565897084</c:v>
                </c:pt>
                <c:pt idx="2">
                  <c:v>0.12167180903439917</c:v>
                </c:pt>
                <c:pt idx="3">
                  <c:v>0.12672583376074548</c:v>
                </c:pt>
                <c:pt idx="4">
                  <c:v>0.13245900105729824</c:v>
                </c:pt>
                <c:pt idx="5">
                  <c:v>0.13919985559676495</c:v>
                </c:pt>
                <c:pt idx="6">
                  <c:v>0.14756084587745827</c:v>
                </c:pt>
                <c:pt idx="7">
                  <c:v>0.15891273604409456</c:v>
                </c:pt>
                <c:pt idx="8">
                  <c:v>0.17762317212808354</c:v>
                </c:pt>
                <c:pt idx="9">
                  <c:v>0.20169133306154924</c:v>
                </c:pt>
                <c:pt idx="10">
                  <c:v>0.21967319297517024</c:v>
                </c:pt>
                <c:pt idx="12">
                  <c:v>0.2608943726458903</c:v>
                </c:pt>
                <c:pt idx="14">
                  <c:v>0.30177297749122034</c:v>
                </c:pt>
                <c:pt idx="15">
                  <c:v>0.3194122321247461</c:v>
                </c:pt>
                <c:pt idx="16">
                  <c:v>0.3424520896012726</c:v>
                </c:pt>
                <c:pt idx="17">
                  <c:v>0.3594452230620703</c:v>
                </c:pt>
                <c:pt idx="18">
                  <c:v>0.369072121163845</c:v>
                </c:pt>
                <c:pt idx="19">
                  <c:v>0.3756964551804203</c:v>
                </c:pt>
                <c:pt idx="20">
                  <c:v>0.38068485348216863</c:v>
                </c:pt>
              </c:numCache>
            </c:numRef>
          </c:yVal>
          <c:smooth val="0"/>
        </c:ser>
        <c:axId val="10955720"/>
        <c:axId val="31492617"/>
      </c:scatterChart>
      <c:valAx>
        <c:axId val="1095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97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92617"/>
        <c:crosses val="autoZero"/>
        <c:crossBetween val="midCat"/>
        <c:dispUnits/>
      </c:valAx>
      <c:valAx>
        <c:axId val="3149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095572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"/>
          <c:y val="0"/>
          <c:w val="0.61675"/>
          <c:h val="0.2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9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85"/>
          <c:y val="0"/>
          <c:w val="0.848"/>
          <c:h val="0.9725"/>
        </c:manualLayout>
      </c:layout>
      <c:scatterChart>
        <c:scatterStyle val="lineMarker"/>
        <c:varyColors val="0"/>
        <c:ser>
          <c:idx val="1"/>
          <c:order val="0"/>
          <c:tx>
            <c:v>ioduri 0.05 M titolante 0.1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'cloruri E ioduri'!$A$12:$A$36</c:f>
              <c:numCache>
                <c:ptCount val="25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64</c:v>
                </c:pt>
                <c:pt idx="21">
                  <c:v>65</c:v>
                </c:pt>
                <c:pt idx="23">
                  <c:v>75</c:v>
                </c:pt>
                <c:pt idx="24">
                  <c:v>80</c:v>
                </c:pt>
              </c:numCache>
            </c:numRef>
          </c:xVal>
          <c:yVal>
            <c:numRef>
              <c:f>'cloruri E ioduri'!$H$12:$H$36</c:f>
              <c:numCache>
                <c:ptCount val="25"/>
                <c:pt idx="0">
                  <c:v>14.712945122329332</c:v>
                </c:pt>
                <c:pt idx="1">
                  <c:v>14.641589213793663</c:v>
                </c:pt>
                <c:pt idx="2">
                  <c:v>14.56429211162059</c:v>
                </c:pt>
                <c:pt idx="3">
                  <c:v>14.478861916295964</c:v>
                </c:pt>
                <c:pt idx="4">
                  <c:v>14.381951903287908</c:v>
                </c:pt>
                <c:pt idx="5">
                  <c:v>14.26800855098107</c:v>
                </c:pt>
                <c:pt idx="6">
                  <c:v>14.126679398184601</c:v>
                </c:pt>
                <c:pt idx="7">
                  <c:v>13.934793871945688</c:v>
                </c:pt>
                <c:pt idx="8">
                  <c:v>13.61852390972497</c:v>
                </c:pt>
                <c:pt idx="9">
                  <c:v>13.211690187892948</c:v>
                </c:pt>
                <c:pt idx="10">
                  <c:v>12.907735639211651</c:v>
                </c:pt>
                <c:pt idx="12">
                  <c:v>8.466927339951187</c:v>
                </c:pt>
                <c:pt idx="14">
                  <c:v>8.458578756012198</c:v>
                </c:pt>
                <c:pt idx="15">
                  <c:v>8.450179626760633</c:v>
                </c:pt>
                <c:pt idx="16">
                  <c:v>8.380906669373257</c:v>
                </c:pt>
                <c:pt idx="17">
                  <c:v>8.183626111247637</c:v>
                </c:pt>
                <c:pt idx="18">
                  <c:v>7.916019871070606</c:v>
                </c:pt>
                <c:pt idx="19">
                  <c:v>6.683023760678451</c:v>
                </c:pt>
                <c:pt idx="21">
                  <c:v>4.869964306007462</c:v>
                </c:pt>
                <c:pt idx="23">
                  <c:v>2.0969100130080562</c:v>
                </c:pt>
                <c:pt idx="24">
                  <c:v>1.9378520932511556</c:v>
                </c:pt>
              </c:numCache>
            </c:numRef>
          </c:yVal>
          <c:smooth val="0"/>
        </c:ser>
        <c:axId val="14998098"/>
        <c:axId val="765155"/>
      </c:scatterChart>
      <c:valAx>
        <c:axId val="14998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97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/cm3</a:t>
                </a:r>
              </a:p>
            </c:rich>
          </c:tx>
          <c:layout>
            <c:manualLayout>
              <c:xMode val="factor"/>
              <c:yMode val="factor"/>
              <c:x val="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5155"/>
        <c:crosses val="autoZero"/>
        <c:crossBetween val="midCat"/>
        <c:dispUnits/>
      </c:valAx>
      <c:valAx>
        <c:axId val="76515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998098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75"/>
          <c:y val="0.69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625"/>
          <c:y val="0"/>
          <c:w val="0.84025"/>
          <c:h val="0.93225"/>
        </c:manualLayout>
      </c:layout>
      <c:scatterChart>
        <c:scatterStyle val="lineMarker"/>
        <c:varyColors val="0"/>
        <c:ser>
          <c:idx val="1"/>
          <c:order val="0"/>
          <c:tx>
            <c:v>ioduri 0.05 M titolante 0.1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'cloruri E ioduri'!$A$12:$A$36</c:f>
              <c:numCache>
                <c:ptCount val="25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2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30</c:v>
                </c:pt>
                <c:pt idx="17">
                  <c:v>40</c:v>
                </c:pt>
                <c:pt idx="18">
                  <c:v>50</c:v>
                </c:pt>
                <c:pt idx="19">
                  <c:v>64</c:v>
                </c:pt>
                <c:pt idx="21">
                  <c:v>65</c:v>
                </c:pt>
                <c:pt idx="23">
                  <c:v>75</c:v>
                </c:pt>
                <c:pt idx="24">
                  <c:v>80</c:v>
                </c:pt>
              </c:numCache>
            </c:numRef>
          </c:xVal>
          <c:yVal>
            <c:numRef>
              <c:f>'cloruri E ioduri'!$J$12:$J$36</c:f>
              <c:numCache>
                <c:ptCount val="25"/>
                <c:pt idx="0">
                  <c:v>-0.3214134195534666</c:v>
                </c:pt>
                <c:pt idx="1">
                  <c:v>-0.317192025411269</c:v>
                </c:pt>
                <c:pt idx="2">
                  <c:v>-0.31261915203584056</c:v>
                </c:pt>
                <c:pt idx="3">
                  <c:v>-0.30756512730949437</c:v>
                </c:pt>
                <c:pt idx="4">
                  <c:v>-0.30183196001294166</c:v>
                </c:pt>
                <c:pt idx="5">
                  <c:v>-0.29509110547347484</c:v>
                </c:pt>
                <c:pt idx="6">
                  <c:v>-0.2867301151927816</c:v>
                </c:pt>
                <c:pt idx="7">
                  <c:v>-0.2753782250261453</c:v>
                </c:pt>
                <c:pt idx="8">
                  <c:v>-0.25666778894215636</c:v>
                </c:pt>
                <c:pt idx="9">
                  <c:v>-0.2325996280086905</c:v>
                </c:pt>
                <c:pt idx="10">
                  <c:v>-0.2146177680950695</c:v>
                </c:pt>
                <c:pt idx="12">
                  <c:v>0.04809911864668981</c:v>
                </c:pt>
                <c:pt idx="14">
                  <c:v>0.04859301836794516</c:v>
                </c:pt>
                <c:pt idx="15">
                  <c:v>0.04908990833472898</c:v>
                </c:pt>
                <c:pt idx="16">
                  <c:v>0.053188075711878946</c:v>
                </c:pt>
                <c:pt idx="17">
                  <c:v>0.06485913434642321</c:v>
                </c:pt>
                <c:pt idx="18">
                  <c:v>0.08069063923342429</c:v>
                </c:pt>
                <c:pt idx="19">
                  <c:v>0.15363431922539106</c:v>
                </c:pt>
                <c:pt idx="21">
                  <c:v>0.2608943726458903</c:v>
                </c:pt>
                <c:pt idx="23">
                  <c:v>0.42494743270344737</c:v>
                </c:pt>
                <c:pt idx="24">
                  <c:v>0.4343572515188896</c:v>
                </c:pt>
              </c:numCache>
            </c:numRef>
          </c:yVal>
          <c:smooth val="0"/>
        </c:ser>
        <c:axId val="6886396"/>
        <c:axId val="61977565"/>
      </c:scatterChart>
      <c:valAx>
        <c:axId val="6886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12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/cm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77565"/>
        <c:crosses val="autoZero"/>
        <c:crossBetween val="midCat"/>
        <c:dispUnits/>
      </c:valAx>
      <c:valAx>
        <c:axId val="6197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1" u="none" baseline="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886396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104775</xdr:rowOff>
    </xdr:from>
    <xdr:to>
      <xdr:col>23</xdr:col>
      <xdr:colOff>428625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9848850" y="304800"/>
        <a:ext cx="3971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123825</xdr:colOff>
      <xdr:row>17</xdr:row>
      <xdr:rowOff>66675</xdr:rowOff>
    </xdr:from>
    <xdr:to>
      <xdr:col>23</xdr:col>
      <xdr:colOff>504825</xdr:colOff>
      <xdr:row>32</xdr:row>
      <xdr:rowOff>85725</xdr:rowOff>
    </xdr:to>
    <xdr:graphicFrame>
      <xdr:nvGraphicFramePr>
        <xdr:cNvPr id="2" name="Chart 3"/>
        <xdr:cNvGraphicFramePr/>
      </xdr:nvGraphicFramePr>
      <xdr:xfrm>
        <a:off x="9858375" y="3552825"/>
        <a:ext cx="40386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10</xdr:row>
      <xdr:rowOff>38100</xdr:rowOff>
    </xdr:from>
    <xdr:to>
      <xdr:col>4</xdr:col>
      <xdr:colOff>381000</xdr:colOff>
      <xdr:row>10</xdr:row>
      <xdr:rowOff>381000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933575" y="20288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1</xdr:col>
      <xdr:colOff>504825</xdr:colOff>
      <xdr:row>23</xdr:row>
      <xdr:rowOff>28575</xdr:rowOff>
    </xdr:from>
    <xdr:to>
      <xdr:col>3</xdr:col>
      <xdr:colOff>66675</xdr:colOff>
      <xdr:row>24</xdr:row>
      <xdr:rowOff>38100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23950" y="4486275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2</xdr:col>
      <xdr:colOff>638175</xdr:colOff>
      <xdr:row>23</xdr:row>
      <xdr:rowOff>9525</xdr:rowOff>
    </xdr:from>
    <xdr:to>
      <xdr:col>4</xdr:col>
      <xdr:colOff>152400</xdr:colOff>
      <xdr:row>24</xdr:row>
      <xdr:rowOff>19050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876425" y="4467225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1</xdr:col>
      <xdr:colOff>266700</xdr:colOff>
      <xdr:row>25</xdr:row>
      <xdr:rowOff>28575</xdr:rowOff>
    </xdr:from>
    <xdr:to>
      <xdr:col>3</xdr:col>
      <xdr:colOff>85725</xdr:colOff>
      <xdr:row>26</xdr:row>
      <xdr:rowOff>9525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885825" y="4981575"/>
          <a:ext cx="1104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13</xdr:col>
      <xdr:colOff>66675</xdr:colOff>
      <xdr:row>10</xdr:row>
      <xdr:rowOff>76200</xdr:rowOff>
    </xdr:from>
    <xdr:to>
      <xdr:col>14</xdr:col>
      <xdr:colOff>323850</xdr:colOff>
      <xdr:row>10</xdr:row>
      <xdr:rowOff>419100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7800975" y="20669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6</xdr:col>
      <xdr:colOff>228600</xdr:colOff>
      <xdr:row>25</xdr:row>
      <xdr:rowOff>28575</xdr:rowOff>
    </xdr:from>
    <xdr:to>
      <xdr:col>8</xdr:col>
      <xdr:colOff>114300</xdr:colOff>
      <xdr:row>26</xdr:row>
      <xdr:rowOff>9525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3733800" y="4981575"/>
          <a:ext cx="1104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8</xdr:col>
      <xdr:colOff>104775</xdr:colOff>
      <xdr:row>10</xdr:row>
      <xdr:rowOff>76200</xdr:rowOff>
    </xdr:from>
    <xdr:to>
      <xdr:col>9</xdr:col>
      <xdr:colOff>457200</xdr:colOff>
      <xdr:row>10</xdr:row>
      <xdr:rowOff>419100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829175" y="2066925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/[I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11</xdr:col>
      <xdr:colOff>295275</xdr:colOff>
      <xdr:row>25</xdr:row>
      <xdr:rowOff>28575</xdr:rowOff>
    </xdr:from>
    <xdr:to>
      <xdr:col>13</xdr:col>
      <xdr:colOff>276225</xdr:colOff>
      <xdr:row>26</xdr:row>
      <xdr:rowOff>9525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743700" y="4981575"/>
          <a:ext cx="1266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12</xdr:col>
      <xdr:colOff>819150</xdr:colOff>
      <xdr:row>23</xdr:row>
      <xdr:rowOff>19050</xdr:rowOff>
    </xdr:from>
    <xdr:to>
      <xdr:col>14</xdr:col>
      <xdr:colOff>76200</xdr:colOff>
      <xdr:row>24</xdr:row>
      <xdr:rowOff>28575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7724775" y="447675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11</xdr:col>
      <xdr:colOff>361950</xdr:colOff>
      <xdr:row>23</xdr:row>
      <xdr:rowOff>38100</xdr:rowOff>
    </xdr:from>
    <xdr:to>
      <xdr:col>12</xdr:col>
      <xdr:colOff>752475</xdr:colOff>
      <xdr:row>24</xdr:row>
      <xdr:rowOff>47625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6810375" y="44958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7</xdr:col>
      <xdr:colOff>685800</xdr:colOff>
      <xdr:row>23</xdr:row>
      <xdr:rowOff>0</xdr:rowOff>
    </xdr:from>
    <xdr:to>
      <xdr:col>9</xdr:col>
      <xdr:colOff>123825</xdr:colOff>
      <xdr:row>24</xdr:row>
      <xdr:rowOff>9525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4667250" y="44577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6</xdr:col>
      <xdr:colOff>390525</xdr:colOff>
      <xdr:row>23</xdr:row>
      <xdr:rowOff>0</xdr:rowOff>
    </xdr:from>
    <xdr:to>
      <xdr:col>8</xdr:col>
      <xdr:colOff>19050</xdr:colOff>
      <xdr:row>24</xdr:row>
      <xdr:rowOff>9525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3895725" y="44577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1</xdr:col>
      <xdr:colOff>219075</xdr:colOff>
      <xdr:row>25</xdr:row>
      <xdr:rowOff>0</xdr:rowOff>
    </xdr:from>
    <xdr:to>
      <xdr:col>3</xdr:col>
      <xdr:colOff>38100</xdr:colOff>
      <xdr:row>25</xdr:row>
      <xdr:rowOff>390525</xdr:rowOff>
    </xdr:to>
    <xdr:sp>
      <xdr:nvSpPr>
        <xdr:cNvPr id="15" name="TextBox 23"/>
        <xdr:cNvSpPr txBox="1">
          <a:spLocks noChangeArrowheads="1"/>
        </xdr:cNvSpPr>
      </xdr:nvSpPr>
      <xdr:spPr>
        <a:xfrm>
          <a:off x="838200" y="4953000"/>
          <a:ext cx="1104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200025</xdr:rowOff>
    </xdr:from>
    <xdr:to>
      <xdr:col>18</xdr:col>
      <xdr:colOff>352425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981825" y="981075"/>
        <a:ext cx="463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21</xdr:row>
      <xdr:rowOff>28575</xdr:rowOff>
    </xdr:from>
    <xdr:to>
      <xdr:col>18</xdr:col>
      <xdr:colOff>428625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143750" y="4181475"/>
        <a:ext cx="45529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552450</xdr:colOff>
      <xdr:row>9</xdr:row>
      <xdr:rowOff>171450</xdr:rowOff>
    </xdr:from>
    <xdr:to>
      <xdr:col>7</xdr:col>
      <xdr:colOff>19050</xdr:colOff>
      <xdr:row>9</xdr:row>
      <xdr:rowOff>514350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238625" y="1914525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/[I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6</xdr:col>
      <xdr:colOff>9525</xdr:colOff>
      <xdr:row>22</xdr:row>
      <xdr:rowOff>57150</xdr:rowOff>
    </xdr:from>
    <xdr:to>
      <xdr:col>7</xdr:col>
      <xdr:colOff>304800</xdr:colOff>
      <xdr:row>22</xdr:row>
      <xdr:rowOff>400050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333875" y="4371975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2</xdr:col>
      <xdr:colOff>9525</xdr:colOff>
      <xdr:row>22</xdr:row>
      <xdr:rowOff>57150</xdr:rowOff>
    </xdr:from>
    <xdr:to>
      <xdr:col>3</xdr:col>
      <xdr:colOff>66675</xdr:colOff>
      <xdr:row>22</xdr:row>
      <xdr:rowOff>400050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247775" y="4371975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3</xdr:col>
      <xdr:colOff>495300</xdr:colOff>
      <xdr:row>22</xdr:row>
      <xdr:rowOff>57150</xdr:rowOff>
    </xdr:from>
    <xdr:to>
      <xdr:col>4</xdr:col>
      <xdr:colOff>76200</xdr:colOff>
      <xdr:row>22</xdr:row>
      <xdr:rowOff>295275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714625" y="4371975"/>
          <a:ext cx="2476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400050</xdr:colOff>
      <xdr:row>22</xdr:row>
      <xdr:rowOff>38100</xdr:rowOff>
    </xdr:from>
    <xdr:to>
      <xdr:col>6</xdr:col>
      <xdr:colOff>9525</xdr:colOff>
      <xdr:row>22</xdr:row>
      <xdr:rowOff>276225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4086225" y="4352925"/>
          <a:ext cx="2476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323850</xdr:colOff>
      <xdr:row>22</xdr:row>
      <xdr:rowOff>95250</xdr:rowOff>
    </xdr:from>
    <xdr:to>
      <xdr:col>1</xdr:col>
      <xdr:colOff>571500</xdr:colOff>
      <xdr:row>22</xdr:row>
      <xdr:rowOff>333375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942975" y="4410075"/>
          <a:ext cx="2476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66675</xdr:colOff>
      <xdr:row>24</xdr:row>
      <xdr:rowOff>104775</xdr:rowOff>
    </xdr:from>
    <xdr:to>
      <xdr:col>7</xdr:col>
      <xdr:colOff>361950</xdr:colOff>
      <xdr:row>24</xdr:row>
      <xdr:rowOff>447675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391025" y="5086350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1</xdr:col>
      <xdr:colOff>581025</xdr:colOff>
      <xdr:row>24</xdr:row>
      <xdr:rowOff>123825</xdr:rowOff>
    </xdr:from>
    <xdr:to>
      <xdr:col>3</xdr:col>
      <xdr:colOff>19050</xdr:colOff>
      <xdr:row>24</xdr:row>
      <xdr:rowOff>466725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200150" y="5105400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1</xdr:col>
      <xdr:colOff>581025</xdr:colOff>
      <xdr:row>31</xdr:row>
      <xdr:rowOff>19050</xdr:rowOff>
    </xdr:from>
    <xdr:to>
      <xdr:col>3</xdr:col>
      <xdr:colOff>19050</xdr:colOff>
      <xdr:row>31</xdr:row>
      <xdr:rowOff>361950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1200150" y="6581775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1</xdr:col>
      <xdr:colOff>609600</xdr:colOff>
      <xdr:row>33</xdr:row>
      <xdr:rowOff>161925</xdr:rowOff>
    </xdr:from>
    <xdr:to>
      <xdr:col>3</xdr:col>
      <xdr:colOff>47625</xdr:colOff>
      <xdr:row>33</xdr:row>
      <xdr:rowOff>495300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1228725" y="7315200"/>
          <a:ext cx="1038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  <xdr:twoCellAnchor>
    <xdr:from>
      <xdr:col>3</xdr:col>
      <xdr:colOff>609600</xdr:colOff>
      <xdr:row>31</xdr:row>
      <xdr:rowOff>66675</xdr:rowOff>
    </xdr:from>
    <xdr:to>
      <xdr:col>4</xdr:col>
      <xdr:colOff>790575</xdr:colOff>
      <xdr:row>31</xdr:row>
      <xdr:rowOff>409575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828925" y="66294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5</xdr:col>
      <xdr:colOff>609600</xdr:colOff>
      <xdr:row>31</xdr:row>
      <xdr:rowOff>66675</xdr:rowOff>
    </xdr:from>
    <xdr:to>
      <xdr:col>7</xdr:col>
      <xdr:colOff>76200</xdr:colOff>
      <xdr:row>31</xdr:row>
      <xdr:rowOff>409575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4295775" y="66294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3</xdr:col>
      <xdr:colOff>495300</xdr:colOff>
      <xdr:row>33</xdr:row>
      <xdr:rowOff>57150</xdr:rowOff>
    </xdr:from>
    <xdr:to>
      <xdr:col>5</xdr:col>
      <xdr:colOff>133350</xdr:colOff>
      <xdr:row>33</xdr:row>
      <xdr:rowOff>447675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714625" y="7210425"/>
          <a:ext cx="1104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K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s, AgCl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/[Ag</a:t>
          </a:r>
          <a:r>
            <a:rPr lang="en-US" cap="none" sz="1200" b="0" i="0" u="none" baseline="30000">
              <a:latin typeface="Times New Roman"/>
              <a:ea typeface="Times New Roman"/>
              <a:cs typeface="Times New Roman"/>
            </a:rPr>
            <a:t>+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H10" sqref="H10"/>
    </sheetView>
  </sheetViews>
  <sheetFormatPr defaultColWidth="9.140625" defaultRowHeight="12.75"/>
  <cols>
    <col min="1" max="2" width="9.28125" style="0" bestFit="1" customWidth="1"/>
    <col min="3" max="4" width="10.00390625" style="0" bestFit="1" customWidth="1"/>
    <col min="5" max="6" width="7.00390625" style="0" customWidth="1"/>
    <col min="7" max="7" width="7.140625" style="0" customWidth="1"/>
    <col min="8" max="8" width="11.140625" style="0" customWidth="1"/>
    <col min="9" max="9" width="10.00390625" style="0" bestFit="1" customWidth="1"/>
    <col min="10" max="10" width="8.7109375" style="0" customWidth="1"/>
    <col min="11" max="11" width="7.140625" style="0" customWidth="1"/>
    <col min="12" max="12" width="6.8515625" style="0" customWidth="1"/>
    <col min="13" max="13" width="12.421875" style="0" customWidth="1"/>
    <col min="14" max="14" width="11.421875" style="0" customWidth="1"/>
    <col min="15" max="16" width="6.00390625" style="0" customWidth="1"/>
    <col min="17" max="17" width="6.57421875" style="0" customWidth="1"/>
  </cols>
  <sheetData>
    <row r="1" ht="15.75" customHeight="1">
      <c r="A1" s="29" t="s">
        <v>32</v>
      </c>
    </row>
    <row r="2" spans="1:11" ht="19.5">
      <c r="A2" s="54"/>
      <c r="B2" s="54"/>
      <c r="C2" s="54"/>
      <c r="F2" s="55" t="s">
        <v>33</v>
      </c>
      <c r="G2" s="56">
        <v>0.799</v>
      </c>
      <c r="H2" s="54" t="s">
        <v>26</v>
      </c>
      <c r="I2" s="55" t="s">
        <v>28</v>
      </c>
      <c r="J2" s="54">
        <v>0.0591597</v>
      </c>
      <c r="K2" s="54" t="s">
        <v>26</v>
      </c>
    </row>
    <row r="3" spans="1:12" ht="20.25">
      <c r="A3" s="55" t="s">
        <v>34</v>
      </c>
      <c r="B3" s="54">
        <v>50</v>
      </c>
      <c r="C3" s="54" t="s">
        <v>35</v>
      </c>
      <c r="F3" s="55" t="s">
        <v>39</v>
      </c>
      <c r="G3" s="56">
        <v>0.25</v>
      </c>
      <c r="H3" s="54" t="s">
        <v>26</v>
      </c>
      <c r="I3" s="54"/>
      <c r="J3" s="54"/>
      <c r="K3" s="54"/>
      <c r="L3" s="54"/>
    </row>
    <row r="5" spans="3:17" ht="12.75">
      <c r="C5" s="57" t="s">
        <v>2</v>
      </c>
      <c r="D5" s="58"/>
      <c r="E5" s="3"/>
      <c r="F5" s="2"/>
      <c r="G5" s="2"/>
      <c r="H5" s="61" t="s">
        <v>12</v>
      </c>
      <c r="I5" s="62"/>
      <c r="J5" s="3"/>
      <c r="K5" s="2"/>
      <c r="L5" s="2"/>
      <c r="M5" s="65" t="s">
        <v>14</v>
      </c>
      <c r="N5" s="58"/>
      <c r="O5" s="3"/>
      <c r="P5" s="3"/>
      <c r="Q5" s="41"/>
    </row>
    <row r="6" spans="3:17" ht="12.75">
      <c r="C6" s="59" t="s">
        <v>11</v>
      </c>
      <c r="D6" s="60"/>
      <c r="E6" s="5"/>
      <c r="F6" s="4"/>
      <c r="G6" s="4"/>
      <c r="H6" s="63" t="s">
        <v>11</v>
      </c>
      <c r="I6" s="64"/>
      <c r="J6" s="5"/>
      <c r="K6" s="4"/>
      <c r="L6" s="4"/>
      <c r="M6" s="66" t="s">
        <v>13</v>
      </c>
      <c r="N6" s="60"/>
      <c r="O6" s="10"/>
      <c r="P6" s="10"/>
      <c r="Q6" s="42"/>
    </row>
    <row r="7" spans="3:17" ht="15.75">
      <c r="C7" s="6" t="s">
        <v>36</v>
      </c>
      <c r="D7" s="7">
        <v>1.82E-10</v>
      </c>
      <c r="E7" s="5"/>
      <c r="F7" s="4"/>
      <c r="G7" s="4"/>
      <c r="H7" s="6" t="s">
        <v>37</v>
      </c>
      <c r="I7" s="7">
        <v>8.3E-17</v>
      </c>
      <c r="J7" s="5"/>
      <c r="K7" s="4"/>
      <c r="L7" s="4"/>
      <c r="M7" s="6" t="s">
        <v>36</v>
      </c>
      <c r="N7" s="7">
        <v>1.82E-10</v>
      </c>
      <c r="O7" s="5"/>
      <c r="P7" s="5"/>
      <c r="Q7" s="42"/>
    </row>
    <row r="8" spans="3:17" ht="15.75">
      <c r="C8" s="6" t="s">
        <v>9</v>
      </c>
      <c r="D8" s="4">
        <v>0.05</v>
      </c>
      <c r="E8" s="5" t="s">
        <v>1</v>
      </c>
      <c r="F8" s="4"/>
      <c r="G8" s="4"/>
      <c r="H8" s="6" t="s">
        <v>10</v>
      </c>
      <c r="I8" s="4">
        <v>0.05</v>
      </c>
      <c r="J8" s="5" t="s">
        <v>1</v>
      </c>
      <c r="K8" s="4"/>
      <c r="L8" s="4"/>
      <c r="M8" s="6" t="s">
        <v>15</v>
      </c>
      <c r="N8" s="4">
        <v>0.005</v>
      </c>
      <c r="O8" s="5" t="s">
        <v>1</v>
      </c>
      <c r="P8" s="5"/>
      <c r="Q8" s="42"/>
    </row>
    <row r="9" spans="3:17" ht="15.75">
      <c r="C9" s="6" t="s">
        <v>8</v>
      </c>
      <c r="D9" s="4">
        <v>0.1</v>
      </c>
      <c r="E9" s="5" t="s">
        <v>1</v>
      </c>
      <c r="F9" s="4"/>
      <c r="G9" s="4"/>
      <c r="H9" s="6" t="s">
        <v>8</v>
      </c>
      <c r="I9" s="4">
        <v>0.1</v>
      </c>
      <c r="J9" s="5" t="s">
        <v>1</v>
      </c>
      <c r="K9" s="4"/>
      <c r="L9" s="4"/>
      <c r="M9" s="6" t="s">
        <v>8</v>
      </c>
      <c r="N9" s="4">
        <v>0.01</v>
      </c>
      <c r="O9" s="5" t="s">
        <v>1</v>
      </c>
      <c r="P9" s="5"/>
      <c r="Q9" s="42"/>
    </row>
    <row r="10" spans="1:17" ht="15.75">
      <c r="A10" s="11" t="s">
        <v>3</v>
      </c>
      <c r="B10" s="15" t="s">
        <v>4</v>
      </c>
      <c r="C10" s="12" t="s">
        <v>5</v>
      </c>
      <c r="D10" s="13" t="s">
        <v>6</v>
      </c>
      <c r="E10" s="14" t="s">
        <v>7</v>
      </c>
      <c r="F10" s="15" t="s">
        <v>42</v>
      </c>
      <c r="G10" s="67" t="s">
        <v>40</v>
      </c>
      <c r="H10" s="12" t="s">
        <v>17</v>
      </c>
      <c r="I10" s="13" t="s">
        <v>6</v>
      </c>
      <c r="J10" s="14" t="s">
        <v>7</v>
      </c>
      <c r="K10" s="15" t="s">
        <v>42</v>
      </c>
      <c r="L10" s="67" t="s">
        <v>40</v>
      </c>
      <c r="M10" s="12" t="s">
        <v>5</v>
      </c>
      <c r="N10" s="13" t="s">
        <v>6</v>
      </c>
      <c r="O10" s="14" t="s">
        <v>7</v>
      </c>
      <c r="P10" s="15" t="s">
        <v>42</v>
      </c>
      <c r="Q10" s="67" t="s">
        <v>40</v>
      </c>
    </row>
    <row r="11" spans="1:17" ht="41.25" customHeight="1">
      <c r="A11" s="6"/>
      <c r="B11" s="16"/>
      <c r="C11" s="8"/>
      <c r="D11" s="4"/>
      <c r="E11" s="5"/>
      <c r="F11" s="4"/>
      <c r="G11" s="4"/>
      <c r="H11" s="8"/>
      <c r="I11" s="4"/>
      <c r="J11" s="4"/>
      <c r="K11" s="4"/>
      <c r="L11" s="41"/>
      <c r="M11" s="4"/>
      <c r="N11" s="4"/>
      <c r="O11" s="5"/>
      <c r="P11" s="5"/>
      <c r="Q11" s="41"/>
    </row>
    <row r="12" spans="1:17" ht="12.75">
      <c r="A12" s="19">
        <v>0</v>
      </c>
      <c r="B12" s="5">
        <f>A12+$B$3</f>
        <v>50</v>
      </c>
      <c r="C12" s="8">
        <f>($D$8*$B$3-$D$9*A12)/B12</f>
        <v>0.05</v>
      </c>
      <c r="D12" s="4" t="s">
        <v>16</v>
      </c>
      <c r="E12" s="21"/>
      <c r="F12" s="38"/>
      <c r="G12" s="38"/>
      <c r="H12" s="8"/>
      <c r="I12" s="4" t="s">
        <v>16</v>
      </c>
      <c r="J12" s="38"/>
      <c r="K12" s="38"/>
      <c r="L12" s="44"/>
      <c r="M12" s="4"/>
      <c r="N12" s="4" t="s">
        <v>16</v>
      </c>
      <c r="O12" s="21"/>
      <c r="P12" s="21"/>
      <c r="Q12" s="44"/>
    </row>
    <row r="13" spans="1:17" ht="12.75">
      <c r="A13" s="19">
        <v>2.5</v>
      </c>
      <c r="B13" s="5">
        <f aca="true" t="shared" si="0" ref="B13:B33">A13+$B$3</f>
        <v>52.5</v>
      </c>
      <c r="C13" s="26">
        <f aca="true" t="shared" si="1" ref="C13:C23">($D$8*$B$3-$D$9*A13)/B13</f>
        <v>0.04285714285714286</v>
      </c>
      <c r="D13" s="7">
        <f>$D$7/C13</f>
        <v>4.2466666666666665E-09</v>
      </c>
      <c r="E13" s="22">
        <f>-LOG(D13)</f>
        <v>8.37195182672033</v>
      </c>
      <c r="F13" s="45">
        <f>$G$2-$J$2*E13</f>
        <v>0.3037178415167733</v>
      </c>
      <c r="G13" s="45">
        <f>$G$2-$J$2*E13-$G$3</f>
        <v>0.05371784151677328</v>
      </c>
      <c r="H13" s="26">
        <f>($I$8*$B$3-$I$9*A13)/B13</f>
        <v>0.04285714285714286</v>
      </c>
      <c r="I13" s="7">
        <f>$I$7/H13</f>
        <v>1.936666666666667E-15</v>
      </c>
      <c r="J13" s="39">
        <f>-LOG(I13)</f>
        <v>14.712945122329332</v>
      </c>
      <c r="K13" s="45">
        <f>$G$2-$J$2*J13</f>
        <v>-0.07141341955346658</v>
      </c>
      <c r="L13" s="47">
        <f>$G$2-$J$2*J13-$G$3</f>
        <v>-0.3214134195534666</v>
      </c>
      <c r="M13" s="49">
        <f>($N$8*$B$3-$N$9*A13)/B13</f>
        <v>0.004285714285714286</v>
      </c>
      <c r="N13" s="7">
        <f>$N$7/M13</f>
        <v>4.246666666666666E-08</v>
      </c>
      <c r="O13" s="22">
        <f>-LOG(N13)</f>
        <v>7.371951826720331</v>
      </c>
      <c r="P13" s="45">
        <f>$G$2-$J$2*O13</f>
        <v>0.36287754151677326</v>
      </c>
      <c r="Q13" s="47">
        <f>$G$2-$J$2*O13-$G$3</f>
        <v>0.11287754151677326</v>
      </c>
    </row>
    <row r="14" spans="1:17" ht="12.75">
      <c r="A14" s="19">
        <v>5</v>
      </c>
      <c r="B14" s="5">
        <f t="shared" si="0"/>
        <v>55</v>
      </c>
      <c r="C14" s="26">
        <f t="shared" si="1"/>
        <v>0.03636363636363636</v>
      </c>
      <c r="D14" s="7">
        <f aca="true" t="shared" si="2" ref="D14:D23">$D$7/C14</f>
        <v>5.005E-09</v>
      </c>
      <c r="E14" s="22">
        <f aca="true" t="shared" si="3" ref="E14:E23">-LOG(D14)</f>
        <v>8.300595918184662</v>
      </c>
      <c r="F14" s="45">
        <f aca="true" t="shared" si="4" ref="F14:F33">$G$2-$J$2*E14</f>
        <v>0.30793923565897086</v>
      </c>
      <c r="G14" s="45">
        <f aca="true" t="shared" si="5" ref="G14:G33">$G$2-$J$2*E14-$G$3</f>
        <v>0.057939235658970856</v>
      </c>
      <c r="H14" s="26">
        <f aca="true" t="shared" si="6" ref="H14:H23">($I$8*$B$3-$I$9*A14)/B14</f>
        <v>0.03636363636363636</v>
      </c>
      <c r="I14" s="7">
        <f aca="true" t="shared" si="7" ref="I14:I23">$I$7/H14</f>
        <v>2.2825000000000003E-15</v>
      </c>
      <c r="J14" s="39">
        <f aca="true" t="shared" si="8" ref="J14:J23">-LOG(I14)</f>
        <v>14.641589213793663</v>
      </c>
      <c r="K14" s="45">
        <f aca="true" t="shared" si="9" ref="K14:K33">$G$2-$J$2*J14</f>
        <v>-0.06719202541126901</v>
      </c>
      <c r="L14" s="47">
        <f aca="true" t="shared" si="10" ref="L14:L33">$G$2-$J$2*J14-$G$3</f>
        <v>-0.317192025411269</v>
      </c>
      <c r="M14" s="49">
        <f aca="true" t="shared" si="11" ref="M14:M23">($N$8*$B$3-$N$9*A14)/B14</f>
        <v>0.0036363636363636364</v>
      </c>
      <c r="N14" s="7">
        <f aca="true" t="shared" si="12" ref="N14:N23">$N$7/M14</f>
        <v>5.0049999999999995E-08</v>
      </c>
      <c r="O14" s="22">
        <f aca="true" t="shared" si="13" ref="O14:O23">-LOG(N14)</f>
        <v>7.300595918184663</v>
      </c>
      <c r="P14" s="45">
        <f aca="true" t="shared" si="14" ref="P14:P33">$G$2-$J$2*O14</f>
        <v>0.36709893565897084</v>
      </c>
      <c r="Q14" s="47">
        <f aca="true" t="shared" si="15" ref="Q14:Q33">$G$2-$J$2*O14-$G$3</f>
        <v>0.11709893565897084</v>
      </c>
    </row>
    <row r="15" spans="1:17" ht="12.75">
      <c r="A15" s="19">
        <v>7.5</v>
      </c>
      <c r="B15" s="5">
        <f t="shared" si="0"/>
        <v>57.5</v>
      </c>
      <c r="C15" s="26">
        <f t="shared" si="1"/>
        <v>0.030434782608695653</v>
      </c>
      <c r="D15" s="7">
        <f t="shared" si="2"/>
        <v>5.98E-09</v>
      </c>
      <c r="E15" s="22">
        <f t="shared" si="3"/>
        <v>8.223298816011589</v>
      </c>
      <c r="F15" s="45">
        <f t="shared" si="4"/>
        <v>0.31251210903439924</v>
      </c>
      <c r="G15" s="45">
        <f t="shared" si="5"/>
        <v>0.06251210903439924</v>
      </c>
      <c r="H15" s="26">
        <f t="shared" si="6"/>
        <v>0.030434782608695653</v>
      </c>
      <c r="I15" s="7">
        <f t="shared" si="7"/>
        <v>2.7271428571428573E-15</v>
      </c>
      <c r="J15" s="39">
        <f t="shared" si="8"/>
        <v>14.56429211162059</v>
      </c>
      <c r="K15" s="45">
        <f t="shared" si="9"/>
        <v>-0.06261915203584056</v>
      </c>
      <c r="L15" s="47">
        <f t="shared" si="10"/>
        <v>-0.31261915203584056</v>
      </c>
      <c r="M15" s="49">
        <f t="shared" si="11"/>
        <v>0.003043478260869565</v>
      </c>
      <c r="N15" s="7">
        <f t="shared" si="12"/>
        <v>5.979999999999999E-08</v>
      </c>
      <c r="O15" s="22">
        <f t="shared" si="13"/>
        <v>7.22329881601159</v>
      </c>
      <c r="P15" s="45">
        <f t="shared" si="14"/>
        <v>0.37167180903439917</v>
      </c>
      <c r="Q15" s="47">
        <f t="shared" si="15"/>
        <v>0.12167180903439917</v>
      </c>
    </row>
    <row r="16" spans="1:17" ht="12.75">
      <c r="A16" s="19">
        <v>10</v>
      </c>
      <c r="B16" s="5">
        <f t="shared" si="0"/>
        <v>60</v>
      </c>
      <c r="C16" s="26">
        <f t="shared" si="1"/>
        <v>0.025</v>
      </c>
      <c r="D16" s="7">
        <f t="shared" si="2"/>
        <v>7.28E-09</v>
      </c>
      <c r="E16" s="22">
        <f t="shared" si="3"/>
        <v>8.137868620686962</v>
      </c>
      <c r="F16" s="45">
        <f t="shared" si="4"/>
        <v>0.31756613376074555</v>
      </c>
      <c r="G16" s="45">
        <f t="shared" si="5"/>
        <v>0.06756613376074555</v>
      </c>
      <c r="H16" s="26">
        <f t="shared" si="6"/>
        <v>0.025</v>
      </c>
      <c r="I16" s="7">
        <f t="shared" si="7"/>
        <v>3.32E-15</v>
      </c>
      <c r="J16" s="39">
        <f t="shared" si="8"/>
        <v>14.478861916295964</v>
      </c>
      <c r="K16" s="45">
        <f t="shared" si="9"/>
        <v>-0.05756512730949437</v>
      </c>
      <c r="L16" s="47">
        <f t="shared" si="10"/>
        <v>-0.30756512730949437</v>
      </c>
      <c r="M16" s="49">
        <f t="shared" si="11"/>
        <v>0.0025</v>
      </c>
      <c r="N16" s="7">
        <f t="shared" si="12"/>
        <v>7.279999999999999E-08</v>
      </c>
      <c r="O16" s="22">
        <f t="shared" si="13"/>
        <v>7.137868620686963</v>
      </c>
      <c r="P16" s="45">
        <f t="shared" si="14"/>
        <v>0.3767258337607455</v>
      </c>
      <c r="Q16" s="47">
        <f t="shared" si="15"/>
        <v>0.12672583376074548</v>
      </c>
    </row>
    <row r="17" spans="1:17" ht="12.75">
      <c r="A17" s="19">
        <v>12.5</v>
      </c>
      <c r="B17" s="5">
        <f t="shared" si="0"/>
        <v>62.5</v>
      </c>
      <c r="C17" s="26">
        <f t="shared" si="1"/>
        <v>0.02</v>
      </c>
      <c r="D17" s="7">
        <f t="shared" si="2"/>
        <v>9.099999999999999E-09</v>
      </c>
      <c r="E17" s="22">
        <f t="shared" si="3"/>
        <v>8.040958607678906</v>
      </c>
      <c r="F17" s="45">
        <f t="shared" si="4"/>
        <v>0.32329930105729826</v>
      </c>
      <c r="G17" s="45">
        <f t="shared" si="5"/>
        <v>0.07329930105729826</v>
      </c>
      <c r="H17" s="26">
        <f t="shared" si="6"/>
        <v>0.02</v>
      </c>
      <c r="I17" s="7">
        <f t="shared" si="7"/>
        <v>4.15E-15</v>
      </c>
      <c r="J17" s="39">
        <f t="shared" si="8"/>
        <v>14.381951903287908</v>
      </c>
      <c r="K17" s="45">
        <f t="shared" si="9"/>
        <v>-0.05183196001294166</v>
      </c>
      <c r="L17" s="47">
        <f t="shared" si="10"/>
        <v>-0.30183196001294166</v>
      </c>
      <c r="M17" s="49">
        <f t="shared" si="11"/>
        <v>0.002</v>
      </c>
      <c r="N17" s="7">
        <f t="shared" si="12"/>
        <v>9.1E-08</v>
      </c>
      <c r="O17" s="22">
        <f t="shared" si="13"/>
        <v>7.040958607678906</v>
      </c>
      <c r="P17" s="45">
        <f t="shared" si="14"/>
        <v>0.38245900105729824</v>
      </c>
      <c r="Q17" s="47">
        <f t="shared" si="15"/>
        <v>0.13245900105729824</v>
      </c>
    </row>
    <row r="18" spans="1:17" ht="12.75">
      <c r="A18" s="19">
        <v>15</v>
      </c>
      <c r="B18" s="5">
        <f t="shared" si="0"/>
        <v>65</v>
      </c>
      <c r="C18" s="26">
        <f t="shared" si="1"/>
        <v>0.015384615384615385</v>
      </c>
      <c r="D18" s="7">
        <f t="shared" si="2"/>
        <v>1.1829999999999999E-08</v>
      </c>
      <c r="E18" s="22">
        <f t="shared" si="3"/>
        <v>7.92701525537207</v>
      </c>
      <c r="F18" s="45">
        <f t="shared" si="4"/>
        <v>0.330040155596765</v>
      </c>
      <c r="G18" s="45">
        <f t="shared" si="5"/>
        <v>0.08004015559676497</v>
      </c>
      <c r="H18" s="26">
        <f t="shared" si="6"/>
        <v>0.015384615384615385</v>
      </c>
      <c r="I18" s="7">
        <f t="shared" si="7"/>
        <v>5.395E-15</v>
      </c>
      <c r="J18" s="39">
        <f t="shared" si="8"/>
        <v>14.26800855098107</v>
      </c>
      <c r="K18" s="45">
        <f t="shared" si="9"/>
        <v>-0.045091105473474835</v>
      </c>
      <c r="L18" s="47">
        <f t="shared" si="10"/>
        <v>-0.29509110547347484</v>
      </c>
      <c r="M18" s="49">
        <f t="shared" si="11"/>
        <v>0.0015384615384615385</v>
      </c>
      <c r="N18" s="7">
        <f t="shared" si="12"/>
        <v>1.183E-07</v>
      </c>
      <c r="O18" s="22">
        <f t="shared" si="13"/>
        <v>6.92701525537207</v>
      </c>
      <c r="P18" s="45">
        <f t="shared" si="14"/>
        <v>0.38919985559676495</v>
      </c>
      <c r="Q18" s="47">
        <f t="shared" si="15"/>
        <v>0.13919985559676495</v>
      </c>
    </row>
    <row r="19" spans="1:17" ht="12.75">
      <c r="A19" s="19">
        <v>17.5</v>
      </c>
      <c r="B19" s="5">
        <f t="shared" si="0"/>
        <v>67.5</v>
      </c>
      <c r="C19" s="26">
        <f t="shared" si="1"/>
        <v>0.011111111111111112</v>
      </c>
      <c r="D19" s="7">
        <f t="shared" si="2"/>
        <v>1.638E-08</v>
      </c>
      <c r="E19" s="22">
        <f t="shared" si="3"/>
        <v>7.785686102575601</v>
      </c>
      <c r="F19" s="45">
        <f t="shared" si="4"/>
        <v>0.3384011458774583</v>
      </c>
      <c r="G19" s="45">
        <f t="shared" si="5"/>
        <v>0.08840114587745829</v>
      </c>
      <c r="H19" s="26">
        <f t="shared" si="6"/>
        <v>0.011111111111111112</v>
      </c>
      <c r="I19" s="7">
        <f t="shared" si="7"/>
        <v>7.47E-15</v>
      </c>
      <c r="J19" s="39">
        <f t="shared" si="8"/>
        <v>14.126679398184601</v>
      </c>
      <c r="K19" s="45">
        <f t="shared" si="9"/>
        <v>-0.036730115192781576</v>
      </c>
      <c r="L19" s="47">
        <f t="shared" si="10"/>
        <v>-0.2867301151927816</v>
      </c>
      <c r="M19" s="49">
        <f t="shared" si="11"/>
        <v>0.001111111111111111</v>
      </c>
      <c r="N19" s="7">
        <f t="shared" si="12"/>
        <v>1.6380000000000002E-07</v>
      </c>
      <c r="O19" s="22">
        <f t="shared" si="13"/>
        <v>6.785686102575601</v>
      </c>
      <c r="P19" s="45">
        <f t="shared" si="14"/>
        <v>0.39756084587745827</v>
      </c>
      <c r="Q19" s="47">
        <f t="shared" si="15"/>
        <v>0.14756084587745827</v>
      </c>
    </row>
    <row r="20" spans="1:17" ht="12.75">
      <c r="A20" s="19">
        <v>20</v>
      </c>
      <c r="B20" s="5">
        <f t="shared" si="0"/>
        <v>70</v>
      </c>
      <c r="C20" s="26">
        <f t="shared" si="1"/>
        <v>0.007142857142857143</v>
      </c>
      <c r="D20" s="7">
        <f t="shared" si="2"/>
        <v>2.548E-08</v>
      </c>
      <c r="E20" s="22">
        <f t="shared" si="3"/>
        <v>7.593800576336688</v>
      </c>
      <c r="F20" s="45">
        <f t="shared" si="4"/>
        <v>0.34975303604409447</v>
      </c>
      <c r="G20" s="45">
        <f t="shared" si="5"/>
        <v>0.09975303604409447</v>
      </c>
      <c r="H20" s="26">
        <f t="shared" si="6"/>
        <v>0.007142857142857143</v>
      </c>
      <c r="I20" s="7">
        <f t="shared" si="7"/>
        <v>1.1620000000000002E-14</v>
      </c>
      <c r="J20" s="39">
        <f t="shared" si="8"/>
        <v>13.934793871945688</v>
      </c>
      <c r="K20" s="45">
        <f t="shared" si="9"/>
        <v>-0.025378225026145285</v>
      </c>
      <c r="L20" s="47">
        <f t="shared" si="10"/>
        <v>-0.2753782250261453</v>
      </c>
      <c r="M20" s="49">
        <f t="shared" si="11"/>
        <v>0.0007142857142857142</v>
      </c>
      <c r="N20" s="7">
        <f t="shared" si="12"/>
        <v>2.5480000000000003E-07</v>
      </c>
      <c r="O20" s="22">
        <f t="shared" si="13"/>
        <v>6.593800576336687</v>
      </c>
      <c r="P20" s="45">
        <f t="shared" si="14"/>
        <v>0.40891273604409456</v>
      </c>
      <c r="Q20" s="47">
        <f t="shared" si="15"/>
        <v>0.15891273604409456</v>
      </c>
    </row>
    <row r="21" spans="1:17" ht="12.75">
      <c r="A21" s="19">
        <v>22.5</v>
      </c>
      <c r="B21" s="5">
        <f t="shared" si="0"/>
        <v>72.5</v>
      </c>
      <c r="C21" s="26">
        <f t="shared" si="1"/>
        <v>0.0034482758620689655</v>
      </c>
      <c r="D21" s="7">
        <f t="shared" si="2"/>
        <v>5.278E-08</v>
      </c>
      <c r="E21" s="22">
        <f t="shared" si="3"/>
        <v>7.277530614115969</v>
      </c>
      <c r="F21" s="45">
        <f t="shared" si="4"/>
        <v>0.3684634721280835</v>
      </c>
      <c r="G21" s="45">
        <f t="shared" si="5"/>
        <v>0.1184634721280835</v>
      </c>
      <c r="H21" s="26">
        <f t="shared" si="6"/>
        <v>0.0034482758620689655</v>
      </c>
      <c r="I21" s="7">
        <f t="shared" si="7"/>
        <v>2.4070000000000002E-14</v>
      </c>
      <c r="J21" s="39">
        <f t="shared" si="8"/>
        <v>13.61852390972497</v>
      </c>
      <c r="K21" s="45">
        <f t="shared" si="9"/>
        <v>-0.006667788942156361</v>
      </c>
      <c r="L21" s="47">
        <f t="shared" si="10"/>
        <v>-0.25666778894215636</v>
      </c>
      <c r="M21" s="49">
        <f t="shared" si="11"/>
        <v>0.00034482758620689647</v>
      </c>
      <c r="N21" s="7">
        <f t="shared" si="12"/>
        <v>5.278000000000001E-07</v>
      </c>
      <c r="O21" s="22">
        <f t="shared" si="13"/>
        <v>6.277530614115969</v>
      </c>
      <c r="P21" s="45">
        <f t="shared" si="14"/>
        <v>0.42762317212808354</v>
      </c>
      <c r="Q21" s="47">
        <f t="shared" si="15"/>
        <v>0.17762317212808354</v>
      </c>
    </row>
    <row r="22" spans="1:17" ht="12.75">
      <c r="A22" s="19">
        <v>24</v>
      </c>
      <c r="B22" s="5">
        <f t="shared" si="0"/>
        <v>74</v>
      </c>
      <c r="C22" s="26">
        <f t="shared" si="1"/>
        <v>0.0013513513513513467</v>
      </c>
      <c r="D22" s="7">
        <f t="shared" si="2"/>
        <v>1.3468000000000046E-07</v>
      </c>
      <c r="E22" s="22">
        <f t="shared" si="3"/>
        <v>6.870696892283948</v>
      </c>
      <c r="F22" s="45">
        <f t="shared" si="4"/>
        <v>0.39253163306154937</v>
      </c>
      <c r="G22" s="45">
        <f t="shared" si="5"/>
        <v>0.14253163306154937</v>
      </c>
      <c r="H22" s="26">
        <f t="shared" si="6"/>
        <v>0.0013513513513513467</v>
      </c>
      <c r="I22" s="7">
        <f t="shared" si="7"/>
        <v>6.142000000000022E-14</v>
      </c>
      <c r="J22" s="39">
        <f t="shared" si="8"/>
        <v>13.211690187892948</v>
      </c>
      <c r="K22" s="45">
        <f t="shared" si="9"/>
        <v>0.017400371991309505</v>
      </c>
      <c r="L22" s="47">
        <f t="shared" si="10"/>
        <v>-0.2325996280086905</v>
      </c>
      <c r="M22" s="49">
        <f t="shared" si="11"/>
        <v>0.00013513513513513525</v>
      </c>
      <c r="N22" s="7">
        <f t="shared" si="12"/>
        <v>1.346799999999999E-06</v>
      </c>
      <c r="O22" s="22">
        <f t="shared" si="13"/>
        <v>5.8706968922839495</v>
      </c>
      <c r="P22" s="45">
        <f t="shared" si="14"/>
        <v>0.45169133306154924</v>
      </c>
      <c r="Q22" s="47">
        <f t="shared" si="15"/>
        <v>0.20169133306154924</v>
      </c>
    </row>
    <row r="23" spans="1:17" ht="12.75">
      <c r="A23" s="19">
        <v>24.5</v>
      </c>
      <c r="B23" s="5">
        <f t="shared" si="0"/>
        <v>74.5</v>
      </c>
      <c r="C23" s="26">
        <f t="shared" si="1"/>
        <v>0.000671140939597313</v>
      </c>
      <c r="D23" s="7">
        <f t="shared" si="2"/>
        <v>2.71180000000001E-07</v>
      </c>
      <c r="E23" s="22">
        <f t="shared" si="3"/>
        <v>6.56674234360265</v>
      </c>
      <c r="F23" s="45">
        <f t="shared" si="4"/>
        <v>0.4105134929751703</v>
      </c>
      <c r="G23" s="45">
        <f t="shared" si="5"/>
        <v>0.1605134929751703</v>
      </c>
      <c r="H23" s="26">
        <f t="shared" si="6"/>
        <v>0.000671140939597313</v>
      </c>
      <c r="I23" s="7">
        <f t="shared" si="7"/>
        <v>1.2367000000000045E-13</v>
      </c>
      <c r="J23" s="39">
        <f t="shared" si="8"/>
        <v>12.907735639211651</v>
      </c>
      <c r="K23" s="45">
        <f t="shared" si="9"/>
        <v>0.035382231904930506</v>
      </c>
      <c r="L23" s="47">
        <f t="shared" si="10"/>
        <v>-0.2146177680950695</v>
      </c>
      <c r="M23" s="49">
        <f t="shared" si="11"/>
        <v>6.71140939597316E-05</v>
      </c>
      <c r="N23" s="7">
        <f t="shared" si="12"/>
        <v>2.7117999999999975E-06</v>
      </c>
      <c r="O23" s="22">
        <f t="shared" si="13"/>
        <v>5.566742343602652</v>
      </c>
      <c r="P23" s="45">
        <f t="shared" si="14"/>
        <v>0.46967319297517024</v>
      </c>
      <c r="Q23" s="47">
        <f t="shared" si="15"/>
        <v>0.21967319297517024</v>
      </c>
    </row>
    <row r="24" spans="1:17" ht="26.25" customHeight="1">
      <c r="A24" s="19"/>
      <c r="B24" s="5"/>
      <c r="C24" s="8"/>
      <c r="D24" s="4"/>
      <c r="E24" s="21"/>
      <c r="F24" s="38"/>
      <c r="G24" s="38"/>
      <c r="H24" s="8"/>
      <c r="I24" s="4"/>
      <c r="J24" s="38"/>
      <c r="K24" s="38"/>
      <c r="L24" s="44"/>
      <c r="M24" s="4"/>
      <c r="N24" s="4"/>
      <c r="O24" s="21"/>
      <c r="P24" s="21"/>
      <c r="Q24" s="44"/>
    </row>
    <row r="25" spans="1:17" ht="12.75">
      <c r="A25" s="19">
        <v>25</v>
      </c>
      <c r="B25" s="5">
        <f t="shared" si="0"/>
        <v>75</v>
      </c>
      <c r="C25" s="23">
        <f>D7^0.5</f>
        <v>1.3490737563232042E-05</v>
      </c>
      <c r="D25" s="24">
        <f>D7^0.5</f>
        <v>1.3490737563232042E-05</v>
      </c>
      <c r="E25" s="22">
        <f>-LOG(D25)</f>
        <v>4.869964306007462</v>
      </c>
      <c r="F25" s="45">
        <f t="shared" si="4"/>
        <v>0.5108943726458903</v>
      </c>
      <c r="G25" s="45">
        <f t="shared" si="5"/>
        <v>0.2608943726458903</v>
      </c>
      <c r="H25" s="23">
        <f>I7^0.5</f>
        <v>9.1104335791443E-09</v>
      </c>
      <c r="I25" s="24">
        <f>I7^0.5</f>
        <v>9.1104335791443E-09</v>
      </c>
      <c r="J25" s="39">
        <f>-LOG(I25)</f>
        <v>8.040460953811962</v>
      </c>
      <c r="K25" s="45">
        <f t="shared" si="9"/>
        <v>0.3233287421107705</v>
      </c>
      <c r="L25" s="47">
        <f t="shared" si="10"/>
        <v>0.0733287421107705</v>
      </c>
      <c r="M25" s="24">
        <f>N7^0.5</f>
        <v>1.3490737563232042E-05</v>
      </c>
      <c r="N25" s="24">
        <f>N7^0.5</f>
        <v>1.3490737563232042E-05</v>
      </c>
      <c r="O25" s="22">
        <f>-LOG(N25)</f>
        <v>4.869964306007462</v>
      </c>
      <c r="P25" s="45">
        <f t="shared" si="14"/>
        <v>0.5108943726458903</v>
      </c>
      <c r="Q25" s="47">
        <f t="shared" si="15"/>
        <v>0.2608943726458903</v>
      </c>
    </row>
    <row r="26" spans="1:17" ht="32.25" customHeight="1">
      <c r="A26" s="19"/>
      <c r="B26" s="5"/>
      <c r="C26" s="8"/>
      <c r="D26" s="4"/>
      <c r="E26" s="21"/>
      <c r="F26" s="38"/>
      <c r="G26" s="38"/>
      <c r="H26" s="8"/>
      <c r="I26" s="4"/>
      <c r="J26" s="38"/>
      <c r="K26" s="38"/>
      <c r="L26" s="44"/>
      <c r="M26" s="4"/>
      <c r="N26" s="4"/>
      <c r="O26" s="21"/>
      <c r="P26" s="21"/>
      <c r="Q26" s="44"/>
    </row>
    <row r="27" spans="1:17" ht="12.75">
      <c r="A27" s="19">
        <v>25.5</v>
      </c>
      <c r="B27" s="5">
        <f t="shared" si="0"/>
        <v>75.5</v>
      </c>
      <c r="C27" s="17">
        <f aca="true" t="shared" si="16" ref="C27:C33">$D$7/D27</f>
        <v>2.748199999999985E-07</v>
      </c>
      <c r="D27" s="18">
        <f aca="true" t="shared" si="17" ref="D27:D33">($D$9*A27-$D$8*$B$3)/B27</f>
        <v>0.0006622516556291427</v>
      </c>
      <c r="E27" s="22">
        <f aca="true" t="shared" si="18" ref="E27:E33">-LOG(D27)</f>
        <v>3.178976947293167</v>
      </c>
      <c r="F27" s="45">
        <f t="shared" si="4"/>
        <v>0.6109326774912205</v>
      </c>
      <c r="G27" s="45">
        <f t="shared" si="5"/>
        <v>0.3609326774912205</v>
      </c>
      <c r="H27" s="17">
        <f aca="true" t="shared" si="19" ref="H27:H33">$I$7/I27</f>
        <v>1.2532999999999933E-13</v>
      </c>
      <c r="I27" s="18">
        <f aca="true" t="shared" si="20" ref="I27:I33">($I$9*A27-$I$8*$B$3)/B27</f>
        <v>0.0006622516556291427</v>
      </c>
      <c r="J27" s="39">
        <f aca="true" t="shared" si="21" ref="J27:J33">-LOG(I27)</f>
        <v>3.178976947293167</v>
      </c>
      <c r="K27" s="45">
        <f t="shared" si="9"/>
        <v>0.6109326774912205</v>
      </c>
      <c r="L27" s="47">
        <f t="shared" si="10"/>
        <v>0.3609326774912205</v>
      </c>
      <c r="M27" s="7">
        <f aca="true" t="shared" si="22" ref="M27:M33">$N$7/N27</f>
        <v>2.7481999999999977E-06</v>
      </c>
      <c r="N27" s="18">
        <f aca="true" t="shared" si="23" ref="N27:N33">($N$9*A27-$N$8*$B$3)/B27</f>
        <v>6.622516556291396E-05</v>
      </c>
      <c r="O27" s="22">
        <f aca="true" t="shared" si="24" ref="O27:O33">-LOG(N27)</f>
        <v>4.178976947293169</v>
      </c>
      <c r="P27" s="45">
        <f t="shared" si="14"/>
        <v>0.5517729774912203</v>
      </c>
      <c r="Q27" s="47">
        <f t="shared" si="15"/>
        <v>0.30177297749122034</v>
      </c>
    </row>
    <row r="28" spans="1:17" ht="12.75">
      <c r="A28" s="19">
        <v>26</v>
      </c>
      <c r="B28" s="5">
        <f t="shared" si="0"/>
        <v>76</v>
      </c>
      <c r="C28" s="17">
        <f t="shared" si="16"/>
        <v>1.3831999999999985E-07</v>
      </c>
      <c r="D28" s="18">
        <f t="shared" si="17"/>
        <v>0.0013157894736842118</v>
      </c>
      <c r="E28" s="22">
        <f t="shared" si="18"/>
        <v>2.880813592280791</v>
      </c>
      <c r="F28" s="45">
        <f t="shared" si="4"/>
        <v>0.6285719321247462</v>
      </c>
      <c r="G28" s="45">
        <f t="shared" si="5"/>
        <v>0.37857193212474616</v>
      </c>
      <c r="H28" s="17">
        <f t="shared" si="19"/>
        <v>6.307999999999994E-14</v>
      </c>
      <c r="I28" s="18">
        <f t="shared" si="20"/>
        <v>0.0013157894736842118</v>
      </c>
      <c r="J28" s="39">
        <f t="shared" si="21"/>
        <v>2.880813592280791</v>
      </c>
      <c r="K28" s="45">
        <f t="shared" si="9"/>
        <v>0.6285719321247462</v>
      </c>
      <c r="L28" s="47">
        <f t="shared" si="10"/>
        <v>0.37857193212474616</v>
      </c>
      <c r="M28" s="7">
        <f t="shared" si="22"/>
        <v>1.3831999999999989E-06</v>
      </c>
      <c r="N28" s="18">
        <f t="shared" si="23"/>
        <v>0.00013157894736842116</v>
      </c>
      <c r="O28" s="22">
        <f t="shared" si="24"/>
        <v>3.880813592280791</v>
      </c>
      <c r="P28" s="45">
        <f t="shared" si="14"/>
        <v>0.5694122321247461</v>
      </c>
      <c r="Q28" s="47">
        <f t="shared" si="15"/>
        <v>0.3194122321247461</v>
      </c>
    </row>
    <row r="29" spans="1:17" ht="12.75">
      <c r="A29" s="19">
        <v>27.5</v>
      </c>
      <c r="B29" s="5">
        <f t="shared" si="0"/>
        <v>77.5</v>
      </c>
      <c r="C29" s="17">
        <f t="shared" si="16"/>
        <v>5.642E-08</v>
      </c>
      <c r="D29" s="18">
        <f t="shared" si="17"/>
        <v>0.0032258064516129032</v>
      </c>
      <c r="E29" s="22">
        <f t="shared" si="18"/>
        <v>2.4913616938342726</v>
      </c>
      <c r="F29" s="45">
        <f t="shared" si="4"/>
        <v>0.6516117896012726</v>
      </c>
      <c r="G29" s="45">
        <f t="shared" si="5"/>
        <v>0.40161178960127264</v>
      </c>
      <c r="H29" s="17">
        <f t="shared" si="19"/>
        <v>2.573E-14</v>
      </c>
      <c r="I29" s="18">
        <f t="shared" si="20"/>
        <v>0.0032258064516129032</v>
      </c>
      <c r="J29" s="39">
        <f t="shared" si="21"/>
        <v>2.4913616938342726</v>
      </c>
      <c r="K29" s="45">
        <f t="shared" si="9"/>
        <v>0.6516117896012726</v>
      </c>
      <c r="L29" s="47">
        <f t="shared" si="10"/>
        <v>0.40161178960127264</v>
      </c>
      <c r="M29" s="7">
        <f t="shared" si="22"/>
        <v>5.641999999999995E-07</v>
      </c>
      <c r="N29" s="18">
        <f t="shared" si="23"/>
        <v>0.0003225806451612906</v>
      </c>
      <c r="O29" s="22">
        <f t="shared" si="24"/>
        <v>3.491361693834272</v>
      </c>
      <c r="P29" s="45">
        <f t="shared" si="14"/>
        <v>0.5924520896012726</v>
      </c>
      <c r="Q29" s="47">
        <f t="shared" si="15"/>
        <v>0.3424520896012726</v>
      </c>
    </row>
    <row r="30" spans="1:17" ht="12.75">
      <c r="A30" s="19">
        <v>30</v>
      </c>
      <c r="B30" s="5">
        <f t="shared" si="0"/>
        <v>80</v>
      </c>
      <c r="C30" s="17">
        <f t="shared" si="16"/>
        <v>2.912E-08</v>
      </c>
      <c r="D30" s="18">
        <f t="shared" si="17"/>
        <v>0.00625</v>
      </c>
      <c r="E30" s="22">
        <f t="shared" si="18"/>
        <v>2.2041199826559246</v>
      </c>
      <c r="F30" s="45">
        <f t="shared" si="4"/>
        <v>0.6686049230620703</v>
      </c>
      <c r="G30" s="45">
        <f t="shared" si="5"/>
        <v>0.4186049230620703</v>
      </c>
      <c r="H30" s="17">
        <f t="shared" si="19"/>
        <v>1.328E-14</v>
      </c>
      <c r="I30" s="18">
        <f t="shared" si="20"/>
        <v>0.00625</v>
      </c>
      <c r="J30" s="39">
        <f t="shared" si="21"/>
        <v>2.2041199826559246</v>
      </c>
      <c r="K30" s="45">
        <f t="shared" si="9"/>
        <v>0.6686049230620703</v>
      </c>
      <c r="L30" s="47">
        <f t="shared" si="10"/>
        <v>0.4186049230620703</v>
      </c>
      <c r="M30" s="7">
        <f t="shared" si="22"/>
        <v>2.912E-07</v>
      </c>
      <c r="N30" s="18">
        <f t="shared" si="23"/>
        <v>0.0006249999999999999</v>
      </c>
      <c r="O30" s="22">
        <f t="shared" si="24"/>
        <v>3.204119982655925</v>
      </c>
      <c r="P30" s="45">
        <f t="shared" si="14"/>
        <v>0.6094452230620703</v>
      </c>
      <c r="Q30" s="47">
        <f t="shared" si="15"/>
        <v>0.3594452230620703</v>
      </c>
    </row>
    <row r="31" spans="1:17" ht="12.75">
      <c r="A31" s="19">
        <v>32.5</v>
      </c>
      <c r="B31" s="5">
        <f t="shared" si="0"/>
        <v>82.5</v>
      </c>
      <c r="C31" s="17">
        <f t="shared" si="16"/>
        <v>2.002E-08</v>
      </c>
      <c r="D31" s="18">
        <f t="shared" si="17"/>
        <v>0.00909090909090909</v>
      </c>
      <c r="E31" s="22">
        <f t="shared" si="18"/>
        <v>2.041392685158225</v>
      </c>
      <c r="F31" s="45">
        <f t="shared" si="4"/>
        <v>0.678231821163845</v>
      </c>
      <c r="G31" s="45">
        <f t="shared" si="5"/>
        <v>0.42823182116384495</v>
      </c>
      <c r="H31" s="17">
        <f t="shared" si="19"/>
        <v>9.130000000000001E-15</v>
      </c>
      <c r="I31" s="18">
        <f t="shared" si="20"/>
        <v>0.00909090909090909</v>
      </c>
      <c r="J31" s="39">
        <f t="shared" si="21"/>
        <v>2.041392685158225</v>
      </c>
      <c r="K31" s="45">
        <f t="shared" si="9"/>
        <v>0.678231821163845</v>
      </c>
      <c r="L31" s="47">
        <f t="shared" si="10"/>
        <v>0.42823182116384495</v>
      </c>
      <c r="M31" s="7">
        <f t="shared" si="22"/>
        <v>2.0019999999999998E-07</v>
      </c>
      <c r="N31" s="18">
        <f t="shared" si="23"/>
        <v>0.0009090909090909092</v>
      </c>
      <c r="O31" s="22">
        <f t="shared" si="24"/>
        <v>3.041392685158225</v>
      </c>
      <c r="P31" s="45">
        <f t="shared" si="14"/>
        <v>0.619072121163845</v>
      </c>
      <c r="Q31" s="47">
        <f t="shared" si="15"/>
        <v>0.369072121163845</v>
      </c>
    </row>
    <row r="32" spans="1:17" ht="12.75">
      <c r="A32" s="19">
        <v>35</v>
      </c>
      <c r="B32" s="5">
        <f t="shared" si="0"/>
        <v>85</v>
      </c>
      <c r="C32" s="17">
        <f t="shared" si="16"/>
        <v>1.547E-08</v>
      </c>
      <c r="D32" s="18">
        <f t="shared" si="17"/>
        <v>0.011764705882352941</v>
      </c>
      <c r="E32" s="22">
        <f t="shared" si="18"/>
        <v>1.9294189257142926</v>
      </c>
      <c r="F32" s="45">
        <f t="shared" si="4"/>
        <v>0.6848561551804202</v>
      </c>
      <c r="G32" s="45">
        <f t="shared" si="5"/>
        <v>0.4348561551804202</v>
      </c>
      <c r="H32" s="17">
        <f t="shared" si="19"/>
        <v>7.0550000000000005E-15</v>
      </c>
      <c r="I32" s="18">
        <f t="shared" si="20"/>
        <v>0.011764705882352941</v>
      </c>
      <c r="J32" s="39">
        <f t="shared" si="21"/>
        <v>1.9294189257142926</v>
      </c>
      <c r="K32" s="45">
        <f t="shared" si="9"/>
        <v>0.6848561551804202</v>
      </c>
      <c r="L32" s="47">
        <f t="shared" si="10"/>
        <v>0.4348561551804202</v>
      </c>
      <c r="M32" s="7">
        <f t="shared" si="22"/>
        <v>1.5469999999999995E-07</v>
      </c>
      <c r="N32" s="18">
        <f t="shared" si="23"/>
        <v>0.0011764705882352944</v>
      </c>
      <c r="O32" s="22">
        <f t="shared" si="24"/>
        <v>2.9294189257142924</v>
      </c>
      <c r="P32" s="45">
        <f t="shared" si="14"/>
        <v>0.6256964551804203</v>
      </c>
      <c r="Q32" s="47">
        <f t="shared" si="15"/>
        <v>0.3756964551804203</v>
      </c>
    </row>
    <row r="33" spans="1:17" ht="12.75">
      <c r="A33" s="20">
        <v>37.5</v>
      </c>
      <c r="B33" s="9">
        <f t="shared" si="0"/>
        <v>87.5</v>
      </c>
      <c r="C33" s="27">
        <f t="shared" si="16"/>
        <v>1.274E-08</v>
      </c>
      <c r="D33" s="25">
        <f t="shared" si="17"/>
        <v>0.014285714285714285</v>
      </c>
      <c r="E33" s="28">
        <f t="shared" si="18"/>
        <v>1.845098040014257</v>
      </c>
      <c r="F33" s="45">
        <f t="shared" si="4"/>
        <v>0.6898445534821687</v>
      </c>
      <c r="G33" s="46">
        <f t="shared" si="5"/>
        <v>0.43984455348216867</v>
      </c>
      <c r="H33" s="27">
        <f t="shared" si="19"/>
        <v>5.810000000000001E-15</v>
      </c>
      <c r="I33" s="25">
        <f t="shared" si="20"/>
        <v>0.014285714285714285</v>
      </c>
      <c r="J33" s="40">
        <f t="shared" si="21"/>
        <v>1.845098040014257</v>
      </c>
      <c r="K33" s="45">
        <f t="shared" si="9"/>
        <v>0.6898445534821687</v>
      </c>
      <c r="L33" s="46">
        <f t="shared" si="10"/>
        <v>0.43984455348216867</v>
      </c>
      <c r="M33" s="48">
        <f t="shared" si="22"/>
        <v>1.274E-07</v>
      </c>
      <c r="N33" s="25">
        <f t="shared" si="23"/>
        <v>0.0014285714285714286</v>
      </c>
      <c r="O33" s="28">
        <f t="shared" si="24"/>
        <v>2.845098040014257</v>
      </c>
      <c r="P33" s="45">
        <f t="shared" si="14"/>
        <v>0.6306848534821686</v>
      </c>
      <c r="Q33" s="46">
        <f t="shared" si="15"/>
        <v>0.38068485348216863</v>
      </c>
    </row>
  </sheetData>
  <printOptions/>
  <pageMargins left="0.75" right="0.75" top="1" bottom="1" header="0.5" footer="0.5"/>
  <pageSetup horizontalDpi="300" verticalDpi="300" orientation="landscape" paperSize="9" scale="70" r:id="rId9"/>
  <drawing r:id="rId8"/>
  <legacyDrawing r:id="rId7"/>
  <oleObjects>
    <oleObject progId="Equation.3" shapeId="1978047" r:id="rId1"/>
    <oleObject progId="Equation.3" shapeId="1979098" r:id="rId2"/>
    <oleObject progId="Equation.3" shapeId="1979613" r:id="rId3"/>
    <oleObject progId="Equation.3" shapeId="1990262" r:id="rId4"/>
    <oleObject progId="Equation.3" shapeId="1995872" r:id="rId5"/>
    <oleObject progId="Equation.3" shapeId="199597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I7" sqref="I7"/>
    </sheetView>
  </sheetViews>
  <sheetFormatPr defaultColWidth="9.140625" defaultRowHeight="12.75"/>
  <cols>
    <col min="1" max="2" width="9.28125" style="0" bestFit="1" customWidth="1"/>
    <col min="3" max="3" width="14.7109375" style="0" customWidth="1"/>
    <col min="4" max="4" width="10.00390625" style="0" bestFit="1" customWidth="1"/>
    <col min="5" max="5" width="12.00390625" style="0" customWidth="1"/>
    <col min="6" max="6" width="9.57421875" style="0" customWidth="1"/>
    <col min="7" max="7" width="11.140625" style="0" customWidth="1"/>
    <col min="8" max="8" width="10.00390625" style="0" bestFit="1" customWidth="1"/>
    <col min="9" max="9" width="10.00390625" style="0" customWidth="1"/>
    <col min="10" max="10" width="7.140625" style="0" customWidth="1"/>
    <col min="11" max="11" width="10.00390625" style="0" bestFit="1" customWidth="1"/>
    <col min="12" max="12" width="11.421875" style="0" customWidth="1"/>
    <col min="13" max="13" width="4.7109375" style="0" customWidth="1"/>
    <col min="14" max="14" width="8.00390625" style="0" customWidth="1"/>
    <col min="15" max="15" width="4.28125" style="0" customWidth="1"/>
  </cols>
  <sheetData>
    <row r="1" ht="15.75" customHeight="1">
      <c r="A1" s="29" t="s">
        <v>18</v>
      </c>
    </row>
    <row r="3" spans="1:14" ht="16.5">
      <c r="A3" s="33" t="s">
        <v>19</v>
      </c>
      <c r="B3" s="34">
        <v>50</v>
      </c>
      <c r="C3" s="34" t="s">
        <v>0</v>
      </c>
      <c r="D3" s="35" t="s">
        <v>20</v>
      </c>
      <c r="E3" s="36">
        <v>8.3E-17</v>
      </c>
      <c r="F3" s="36" t="s">
        <v>30</v>
      </c>
      <c r="G3" s="50">
        <f>-LOG(E3)</f>
        <v>16.080921907623924</v>
      </c>
      <c r="H3" s="31"/>
      <c r="I3" s="1" t="s">
        <v>27</v>
      </c>
      <c r="J3">
        <v>0.799</v>
      </c>
      <c r="K3" t="s">
        <v>26</v>
      </c>
      <c r="L3" s="1" t="s">
        <v>28</v>
      </c>
      <c r="M3">
        <v>0.0591597</v>
      </c>
      <c r="N3" t="s">
        <v>26</v>
      </c>
    </row>
    <row r="4" spans="1:11" ht="16.5">
      <c r="A4" s="37" t="s">
        <v>21</v>
      </c>
      <c r="B4" s="32">
        <v>0.1</v>
      </c>
      <c r="C4" s="32" t="s">
        <v>1</v>
      </c>
      <c r="D4" s="35" t="s">
        <v>22</v>
      </c>
      <c r="E4" s="36">
        <v>1.82E-10</v>
      </c>
      <c r="F4" s="36" t="s">
        <v>31</v>
      </c>
      <c r="G4" s="50">
        <f>-LOG(E4)</f>
        <v>9.739928612014925</v>
      </c>
      <c r="H4" s="31"/>
      <c r="I4" s="1" t="s">
        <v>38</v>
      </c>
      <c r="J4">
        <v>0.25</v>
      </c>
      <c r="K4" t="s">
        <v>26</v>
      </c>
    </row>
    <row r="5" spans="1:13" ht="16.5">
      <c r="A5" s="37" t="s">
        <v>23</v>
      </c>
      <c r="B5" s="32">
        <v>0.05</v>
      </c>
      <c r="C5" s="32" t="s">
        <v>1</v>
      </c>
      <c r="D5" s="32"/>
      <c r="E5" s="32"/>
      <c r="F5" s="32"/>
      <c r="G5" s="32"/>
      <c r="H5" s="31"/>
      <c r="I5" s="31"/>
      <c r="J5" s="31"/>
      <c r="K5" s="32"/>
      <c r="L5" s="4"/>
      <c r="M5" s="4"/>
    </row>
    <row r="6" spans="1:13" ht="18">
      <c r="A6" s="37" t="s">
        <v>24</v>
      </c>
      <c r="B6" s="32">
        <v>0.08</v>
      </c>
      <c r="C6" s="32" t="s">
        <v>1</v>
      </c>
      <c r="D6" s="32" t="s">
        <v>25</v>
      </c>
      <c r="E6" s="36">
        <f>E3/E4</f>
        <v>4.560439560439561E-07</v>
      </c>
      <c r="F6" s="36"/>
      <c r="G6" s="32"/>
      <c r="H6" s="31"/>
      <c r="I6" s="31"/>
      <c r="J6" s="31"/>
      <c r="K6" s="32"/>
      <c r="L6" s="4"/>
      <c r="M6" s="18"/>
    </row>
    <row r="7" spans="4:13" ht="12.75">
      <c r="D7" s="4"/>
      <c r="E7" s="4"/>
      <c r="F7" s="4"/>
      <c r="G7" s="4"/>
      <c r="H7" s="4"/>
      <c r="I7" s="4"/>
      <c r="J7" s="4"/>
      <c r="K7" s="30"/>
      <c r="L7" s="7"/>
      <c r="M7" s="4"/>
    </row>
    <row r="8" spans="1:7" ht="12.75">
      <c r="A8" s="4"/>
      <c r="B8" s="4"/>
      <c r="C8" s="30"/>
      <c r="D8" s="30"/>
      <c r="E8" s="4"/>
      <c r="F8" s="4"/>
      <c r="G8" s="4"/>
    </row>
    <row r="9" spans="1:10" ht="15.75">
      <c r="A9" s="11" t="s">
        <v>3</v>
      </c>
      <c r="B9" s="15" t="s">
        <v>4</v>
      </c>
      <c r="C9" s="12" t="s">
        <v>17</v>
      </c>
      <c r="D9" s="43" t="s">
        <v>29</v>
      </c>
      <c r="E9" s="12" t="s">
        <v>5</v>
      </c>
      <c r="F9" s="13"/>
      <c r="G9" s="13" t="s">
        <v>6</v>
      </c>
      <c r="H9" s="14" t="s">
        <v>7</v>
      </c>
      <c r="I9" s="15" t="s">
        <v>41</v>
      </c>
      <c r="J9" s="67" t="s">
        <v>40</v>
      </c>
    </row>
    <row r="10" spans="1:10" ht="49.5" customHeight="1">
      <c r="A10" s="6"/>
      <c r="B10" s="16"/>
      <c r="C10" s="8"/>
      <c r="D10" s="42"/>
      <c r="E10" s="8"/>
      <c r="F10" s="4"/>
      <c r="G10" s="4"/>
      <c r="H10" s="5"/>
      <c r="I10" s="5"/>
      <c r="J10" s="42"/>
    </row>
    <row r="11" spans="1:10" ht="12.75">
      <c r="A11" s="19">
        <v>0</v>
      </c>
      <c r="B11" s="5">
        <f aca="true" t="shared" si="0" ref="B11:B22">A11+$B$3</f>
        <v>50</v>
      </c>
      <c r="C11" s="26">
        <f>($B$5*$B$3-$B$4*A11)/B11</f>
        <v>0.05</v>
      </c>
      <c r="D11" s="52">
        <f>-LOG(C11)</f>
        <v>1.3010299956639813</v>
      </c>
      <c r="E11" s="26">
        <f aca="true" t="shared" si="1" ref="E11:E22">$B$6*$B$3/B11</f>
        <v>0.08</v>
      </c>
      <c r="F11" s="51">
        <f>-LOG(E11)</f>
        <v>1.0969100130080565</v>
      </c>
      <c r="G11" s="4" t="s">
        <v>16</v>
      </c>
      <c r="H11" s="21"/>
      <c r="I11" s="68"/>
      <c r="J11" s="44"/>
    </row>
    <row r="12" spans="1:10" ht="12.75">
      <c r="A12" s="19">
        <v>2.5</v>
      </c>
      <c r="B12" s="5">
        <f t="shared" si="0"/>
        <v>52.5</v>
      </c>
      <c r="C12" s="26">
        <f>($B$5*$B$3-$B$4*A12)/B12</f>
        <v>0.04285714285714286</v>
      </c>
      <c r="D12" s="52">
        <f aca="true" t="shared" si="2" ref="D12:D36">-LOG(C12)</f>
        <v>1.3679767852945943</v>
      </c>
      <c r="E12" s="26">
        <f t="shared" si="1"/>
        <v>0.0761904761904762</v>
      </c>
      <c r="F12" s="51">
        <f aca="true" t="shared" si="3" ref="F12:F36">-LOG(E12)</f>
        <v>1.1180993120779945</v>
      </c>
      <c r="G12" s="7">
        <f aca="true" t="shared" si="4" ref="G12:G22">$E$3/C12</f>
        <v>1.936666666666667E-15</v>
      </c>
      <c r="H12" s="22">
        <f aca="true" t="shared" si="5" ref="H12:H22">-LOG(G12)</f>
        <v>14.712945122329332</v>
      </c>
      <c r="I12" s="69">
        <f>$J$3-$M$3*H12</f>
        <v>-0.07141341955346658</v>
      </c>
      <c r="J12" s="47">
        <f>I12-$J$4</f>
        <v>-0.3214134195534666</v>
      </c>
    </row>
    <row r="13" spans="1:10" ht="12.75">
      <c r="A13" s="19">
        <v>5</v>
      </c>
      <c r="B13" s="5">
        <f t="shared" si="0"/>
        <v>55</v>
      </c>
      <c r="C13" s="26">
        <f aca="true" t="shared" si="6" ref="C13:C22">($B$5*$B$3-$B$4*A13)/B13</f>
        <v>0.03636363636363636</v>
      </c>
      <c r="D13" s="52">
        <f t="shared" si="2"/>
        <v>1.4393326938302626</v>
      </c>
      <c r="E13" s="26">
        <f t="shared" si="1"/>
        <v>0.07272727272727272</v>
      </c>
      <c r="F13" s="51">
        <f t="shared" si="3"/>
        <v>1.1383026981662814</v>
      </c>
      <c r="G13" s="7">
        <f t="shared" si="4"/>
        <v>2.2825000000000003E-15</v>
      </c>
      <c r="H13" s="22">
        <f t="shared" si="5"/>
        <v>14.641589213793663</v>
      </c>
      <c r="I13" s="69">
        <f>$J$3-$M$3*H13</f>
        <v>-0.06719202541126901</v>
      </c>
      <c r="J13" s="47">
        <f>I13-$J$4</f>
        <v>-0.317192025411269</v>
      </c>
    </row>
    <row r="14" spans="1:10" ht="12.75">
      <c r="A14" s="19">
        <v>7.5</v>
      </c>
      <c r="B14" s="5">
        <f t="shared" si="0"/>
        <v>57.5</v>
      </c>
      <c r="C14" s="26">
        <f t="shared" si="6"/>
        <v>0.030434782608695653</v>
      </c>
      <c r="D14" s="52">
        <f t="shared" si="2"/>
        <v>1.5166297960033361</v>
      </c>
      <c r="E14" s="26">
        <f t="shared" si="1"/>
        <v>0.06956521739130435</v>
      </c>
      <c r="F14" s="51">
        <f t="shared" si="3"/>
        <v>1.157607853361668</v>
      </c>
      <c r="G14" s="7">
        <f t="shared" si="4"/>
        <v>2.7271428571428573E-15</v>
      </c>
      <c r="H14" s="22">
        <f t="shared" si="5"/>
        <v>14.56429211162059</v>
      </c>
      <c r="I14" s="69">
        <f>$J$3-$M$3*H14</f>
        <v>-0.06261915203584056</v>
      </c>
      <c r="J14" s="47">
        <f>I14-$J$4</f>
        <v>-0.31261915203584056</v>
      </c>
    </row>
    <row r="15" spans="1:10" ht="12.75">
      <c r="A15" s="19">
        <v>10</v>
      </c>
      <c r="B15" s="5">
        <f t="shared" si="0"/>
        <v>60</v>
      </c>
      <c r="C15" s="26">
        <f t="shared" si="6"/>
        <v>0.025</v>
      </c>
      <c r="D15" s="52">
        <f t="shared" si="2"/>
        <v>1.6020599913279623</v>
      </c>
      <c r="E15" s="26">
        <f t="shared" si="1"/>
        <v>0.06666666666666667</v>
      </c>
      <c r="F15" s="51">
        <f t="shared" si="3"/>
        <v>1.1760912590556813</v>
      </c>
      <c r="G15" s="7">
        <f t="shared" si="4"/>
        <v>3.32E-15</v>
      </c>
      <c r="H15" s="22">
        <f t="shared" si="5"/>
        <v>14.478861916295964</v>
      </c>
      <c r="I15" s="69">
        <f>$J$3-$M$3*H15</f>
        <v>-0.05756512730949437</v>
      </c>
      <c r="J15" s="47">
        <f>I15-$J$4</f>
        <v>-0.30756512730949437</v>
      </c>
    </row>
    <row r="16" spans="1:10" ht="12.75">
      <c r="A16" s="19">
        <v>12.5</v>
      </c>
      <c r="B16" s="5">
        <f t="shared" si="0"/>
        <v>62.5</v>
      </c>
      <c r="C16" s="26">
        <f t="shared" si="6"/>
        <v>0.02</v>
      </c>
      <c r="D16" s="52">
        <f t="shared" si="2"/>
        <v>1.6989700043360187</v>
      </c>
      <c r="E16" s="26">
        <f t="shared" si="1"/>
        <v>0.064</v>
      </c>
      <c r="F16" s="51">
        <f t="shared" si="3"/>
        <v>1.193820026016113</v>
      </c>
      <c r="G16" s="7">
        <f t="shared" si="4"/>
        <v>4.15E-15</v>
      </c>
      <c r="H16" s="22">
        <f t="shared" si="5"/>
        <v>14.381951903287908</v>
      </c>
      <c r="I16" s="69">
        <f>$J$3-$M$3*H16</f>
        <v>-0.05183196001294166</v>
      </c>
      <c r="J16" s="47">
        <f>I16-$J$4</f>
        <v>-0.30183196001294166</v>
      </c>
    </row>
    <row r="17" spans="1:10" ht="12.75">
      <c r="A17" s="19">
        <v>15</v>
      </c>
      <c r="B17" s="5">
        <f t="shared" si="0"/>
        <v>65</v>
      </c>
      <c r="C17" s="26">
        <f t="shared" si="6"/>
        <v>0.015384615384615385</v>
      </c>
      <c r="D17" s="52">
        <f t="shared" si="2"/>
        <v>1.8129133566428555</v>
      </c>
      <c r="E17" s="26">
        <f t="shared" si="1"/>
        <v>0.06153846153846154</v>
      </c>
      <c r="F17" s="51">
        <f t="shared" si="3"/>
        <v>1.2108533653148932</v>
      </c>
      <c r="G17" s="7">
        <f t="shared" si="4"/>
        <v>5.395E-15</v>
      </c>
      <c r="H17" s="22">
        <f t="shared" si="5"/>
        <v>14.26800855098107</v>
      </c>
      <c r="I17" s="69">
        <f>$J$3-$M$3*H17</f>
        <v>-0.045091105473474835</v>
      </c>
      <c r="J17" s="47">
        <f>I17-$J$4</f>
        <v>-0.29509110547347484</v>
      </c>
    </row>
    <row r="18" spans="1:10" ht="12.75">
      <c r="A18" s="19">
        <v>17.5</v>
      </c>
      <c r="B18" s="5">
        <f t="shared" si="0"/>
        <v>67.5</v>
      </c>
      <c r="C18" s="26">
        <f t="shared" si="6"/>
        <v>0.011111111111111112</v>
      </c>
      <c r="D18" s="52">
        <f t="shared" si="2"/>
        <v>1.9542425094393248</v>
      </c>
      <c r="E18" s="26">
        <f t="shared" si="1"/>
        <v>0.05925925925925926</v>
      </c>
      <c r="F18" s="51">
        <f t="shared" si="3"/>
        <v>1.2272437815030626</v>
      </c>
      <c r="G18" s="7">
        <f t="shared" si="4"/>
        <v>7.47E-15</v>
      </c>
      <c r="H18" s="22">
        <f t="shared" si="5"/>
        <v>14.126679398184601</v>
      </c>
      <c r="I18" s="69">
        <f>$J$3-$M$3*H18</f>
        <v>-0.036730115192781576</v>
      </c>
      <c r="J18" s="47">
        <f>I18-$J$4</f>
        <v>-0.2867301151927816</v>
      </c>
    </row>
    <row r="19" spans="1:10" ht="12.75">
      <c r="A19" s="19">
        <v>20</v>
      </c>
      <c r="B19" s="5">
        <f t="shared" si="0"/>
        <v>70</v>
      </c>
      <c r="C19" s="26">
        <f t="shared" si="6"/>
        <v>0.007142857142857143</v>
      </c>
      <c r="D19" s="52">
        <f t="shared" si="2"/>
        <v>2.146128035678238</v>
      </c>
      <c r="E19" s="26">
        <f t="shared" si="1"/>
        <v>0.05714285714285714</v>
      </c>
      <c r="F19" s="51">
        <f t="shared" si="3"/>
        <v>1.2430380486862944</v>
      </c>
      <c r="G19" s="7">
        <f t="shared" si="4"/>
        <v>1.1620000000000002E-14</v>
      </c>
      <c r="H19" s="22">
        <f t="shared" si="5"/>
        <v>13.934793871945688</v>
      </c>
      <c r="I19" s="69">
        <f>$J$3-$M$3*H19</f>
        <v>-0.025378225026145285</v>
      </c>
      <c r="J19" s="47">
        <f>I19-$J$4</f>
        <v>-0.2753782250261453</v>
      </c>
    </row>
    <row r="20" spans="1:10" ht="12.75">
      <c r="A20" s="19">
        <v>22.5</v>
      </c>
      <c r="B20" s="5">
        <f t="shared" si="0"/>
        <v>72.5</v>
      </c>
      <c r="C20" s="26">
        <f t="shared" si="6"/>
        <v>0.0034482758620689655</v>
      </c>
      <c r="D20" s="52">
        <f t="shared" si="2"/>
        <v>2.462397997898956</v>
      </c>
      <c r="E20" s="26">
        <f t="shared" si="1"/>
        <v>0.05517241379310345</v>
      </c>
      <c r="F20" s="51">
        <f t="shared" si="3"/>
        <v>1.2582780152430313</v>
      </c>
      <c r="G20" s="7">
        <f t="shared" si="4"/>
        <v>2.4070000000000002E-14</v>
      </c>
      <c r="H20" s="22">
        <f t="shared" si="5"/>
        <v>13.61852390972497</v>
      </c>
      <c r="I20" s="69">
        <f>$J$3-$M$3*H20</f>
        <v>-0.006667788942156361</v>
      </c>
      <c r="J20" s="47">
        <f>I20-$J$4</f>
        <v>-0.25666778894215636</v>
      </c>
    </row>
    <row r="21" spans="1:10" ht="12.75">
      <c r="A21" s="19">
        <v>24</v>
      </c>
      <c r="B21" s="5">
        <f t="shared" si="0"/>
        <v>74</v>
      </c>
      <c r="C21" s="26">
        <f t="shared" si="6"/>
        <v>0.0013513513513513467</v>
      </c>
      <c r="D21" s="52">
        <f t="shared" si="2"/>
        <v>2.8692317197309776</v>
      </c>
      <c r="E21" s="26">
        <f t="shared" si="1"/>
        <v>0.05405405405405406</v>
      </c>
      <c r="F21" s="51">
        <f t="shared" si="3"/>
        <v>1.2671717284030137</v>
      </c>
      <c r="G21" s="7">
        <f t="shared" si="4"/>
        <v>6.142000000000022E-14</v>
      </c>
      <c r="H21" s="22">
        <f t="shared" si="5"/>
        <v>13.211690187892948</v>
      </c>
      <c r="I21" s="69">
        <f>$J$3-$M$3*H21</f>
        <v>0.017400371991309505</v>
      </c>
      <c r="J21" s="47">
        <f>I21-$J$4</f>
        <v>-0.2325996280086905</v>
      </c>
    </row>
    <row r="22" spans="1:10" ht="12.75">
      <c r="A22" s="19">
        <v>24.5</v>
      </c>
      <c r="B22" s="5">
        <f t="shared" si="0"/>
        <v>74.5</v>
      </c>
      <c r="C22" s="26">
        <f t="shared" si="6"/>
        <v>0.000671140939597313</v>
      </c>
      <c r="D22" s="52">
        <f t="shared" si="2"/>
        <v>3.173186268412276</v>
      </c>
      <c r="E22" s="26">
        <f t="shared" si="1"/>
        <v>0.053691275167785234</v>
      </c>
      <c r="F22" s="51">
        <f t="shared" si="3"/>
        <v>1.2700962814203305</v>
      </c>
      <c r="G22" s="7">
        <f t="shared" si="4"/>
        <v>1.2367000000000045E-13</v>
      </c>
      <c r="H22" s="22">
        <f t="shared" si="5"/>
        <v>12.907735639211651</v>
      </c>
      <c r="I22" s="69">
        <f>$J$3-$M$3*H22</f>
        <v>0.035382231904930506</v>
      </c>
      <c r="J22" s="47">
        <f>I22-$J$4</f>
        <v>-0.2146177680950695</v>
      </c>
    </row>
    <row r="23" spans="1:10" ht="33" customHeight="1">
      <c r="A23" s="19"/>
      <c r="B23" s="5"/>
      <c r="C23" s="8"/>
      <c r="D23" s="42"/>
      <c r="E23" s="8"/>
      <c r="F23" s="4"/>
      <c r="G23" s="4"/>
      <c r="H23" s="21"/>
      <c r="I23" s="68"/>
      <c r="J23" s="44"/>
    </row>
    <row r="24" spans="1:10" ht="19.5" customHeight="1">
      <c r="A24" s="19">
        <v>25</v>
      </c>
      <c r="B24" s="5">
        <f>A24+$B$3</f>
        <v>75</v>
      </c>
      <c r="C24" s="23">
        <f>E3/G24</f>
        <v>2.432234432234433E-08</v>
      </c>
      <c r="D24" s="52">
        <f t="shared" si="2"/>
        <v>7.613994567672738</v>
      </c>
      <c r="E24" s="26">
        <f>$B$6*$B$3/B24</f>
        <v>0.05333333333333334</v>
      </c>
      <c r="F24" s="51">
        <f t="shared" si="3"/>
        <v>1.2730012720637376</v>
      </c>
      <c r="G24" s="24">
        <f>$E$4/E24</f>
        <v>3.4124999999999995E-09</v>
      </c>
      <c r="H24" s="22">
        <f>-LOG(G24)</f>
        <v>8.466927339951187</v>
      </c>
      <c r="I24" s="69">
        <f>$J$3-$M$3*H24</f>
        <v>0.2980991186466898</v>
      </c>
      <c r="J24" s="47">
        <f>I24-$J$4</f>
        <v>0.04809911864668981</v>
      </c>
    </row>
    <row r="25" spans="1:10" ht="48" customHeight="1">
      <c r="A25" s="19"/>
      <c r="B25" s="5"/>
      <c r="C25" s="8"/>
      <c r="D25" s="42"/>
      <c r="E25" s="8"/>
      <c r="F25" s="4"/>
      <c r="G25" s="4"/>
      <c r="H25" s="21"/>
      <c r="I25" s="68"/>
      <c r="J25" s="44"/>
    </row>
    <row r="26" spans="1:10" ht="12.75">
      <c r="A26" s="19">
        <v>25.5</v>
      </c>
      <c r="B26" s="5">
        <f aca="true" t="shared" si="7" ref="B26:B36">A26+$B$3</f>
        <v>75.5</v>
      </c>
      <c r="C26" s="17">
        <f aca="true" t="shared" si="8" ref="C26:C31">$E$3/G26</f>
        <v>2.3859253329452002E-08</v>
      </c>
      <c r="D26" s="52">
        <f t="shared" si="2"/>
        <v>7.622343151611729</v>
      </c>
      <c r="E26" s="17">
        <f aca="true" t="shared" si="9" ref="E26:E31">($B$6*$B$3-(A26*$B$4-$B$5*$B$3))/B26</f>
        <v>0.05231788079470198</v>
      </c>
      <c r="F26" s="51">
        <f t="shared" si="3"/>
        <v>1.281349856002728</v>
      </c>
      <c r="G26" s="24">
        <f aca="true" t="shared" si="10" ref="G26:G31">$E$4/E26</f>
        <v>3.4787341772151902E-09</v>
      </c>
      <c r="H26" s="22">
        <f aca="true" t="shared" si="11" ref="H26:H36">-LOG(G26)</f>
        <v>8.458578756012198</v>
      </c>
      <c r="I26" s="69">
        <f>$J$3-$M$3*H26</f>
        <v>0.29859301836794516</v>
      </c>
      <c r="J26" s="47">
        <f>I26-$J$4</f>
        <v>0.04859301836794516</v>
      </c>
    </row>
    <row r="27" spans="1:10" ht="12.75">
      <c r="A27" s="19">
        <v>26</v>
      </c>
      <c r="B27" s="5">
        <f t="shared" si="7"/>
        <v>76</v>
      </c>
      <c r="C27" s="17">
        <f t="shared" si="8"/>
        <v>2.3402255639097746E-08</v>
      </c>
      <c r="D27" s="52">
        <f t="shared" si="2"/>
        <v>7.630742280863293</v>
      </c>
      <c r="E27" s="17">
        <f t="shared" si="9"/>
        <v>0.05131578947368421</v>
      </c>
      <c r="F27" s="51">
        <f t="shared" si="3"/>
        <v>1.289748985254292</v>
      </c>
      <c r="G27" s="24">
        <f t="shared" si="10"/>
        <v>3.5466666666666664E-09</v>
      </c>
      <c r="H27" s="22">
        <f t="shared" si="11"/>
        <v>8.450179626760633</v>
      </c>
      <c r="I27" s="69">
        <f>$J$3-$M$3*H27</f>
        <v>0.299089908334729</v>
      </c>
      <c r="J27" s="47">
        <f>I27-$J$4</f>
        <v>0.04908990833472898</v>
      </c>
    </row>
    <row r="28" spans="1:10" ht="12.75">
      <c r="A28" s="19">
        <v>30</v>
      </c>
      <c r="B28" s="5">
        <f t="shared" si="7"/>
        <v>80</v>
      </c>
      <c r="C28" s="17">
        <f t="shared" si="8"/>
        <v>1.995192307692308E-08</v>
      </c>
      <c r="D28" s="52">
        <f t="shared" si="2"/>
        <v>7.700015238250669</v>
      </c>
      <c r="E28" s="17">
        <f t="shared" si="9"/>
        <v>0.04375</v>
      </c>
      <c r="F28" s="51">
        <f t="shared" si="3"/>
        <v>1.3590219426416679</v>
      </c>
      <c r="G28" s="24">
        <f t="shared" si="10"/>
        <v>4.16E-09</v>
      </c>
      <c r="H28" s="22">
        <f t="shared" si="11"/>
        <v>8.380906669373257</v>
      </c>
      <c r="I28" s="69">
        <f>$J$3-$M$3*H28</f>
        <v>0.30318807571187895</v>
      </c>
      <c r="J28" s="47">
        <f>I28-$J$4</f>
        <v>0.053188075711878946</v>
      </c>
    </row>
    <row r="29" spans="1:10" ht="12.75">
      <c r="A29" s="19">
        <v>40</v>
      </c>
      <c r="B29" s="5">
        <f t="shared" si="7"/>
        <v>90</v>
      </c>
      <c r="C29" s="17">
        <f t="shared" si="8"/>
        <v>1.266788766788767E-08</v>
      </c>
      <c r="D29" s="52">
        <f t="shared" si="2"/>
        <v>7.897295796376288</v>
      </c>
      <c r="E29" s="17">
        <f t="shared" si="9"/>
        <v>0.027777777777777776</v>
      </c>
      <c r="F29" s="51">
        <f t="shared" si="3"/>
        <v>1.5563025007672873</v>
      </c>
      <c r="G29" s="24">
        <f t="shared" si="10"/>
        <v>6.552E-09</v>
      </c>
      <c r="H29" s="22">
        <f t="shared" si="11"/>
        <v>8.183626111247637</v>
      </c>
      <c r="I29" s="69">
        <f>$J$3-$M$3*H29</f>
        <v>0.3148591343464232</v>
      </c>
      <c r="J29" s="47">
        <f>I29-$J$4</f>
        <v>0.06485913434642321</v>
      </c>
    </row>
    <row r="30" spans="1:10" ht="12.75">
      <c r="A30" s="19">
        <v>50</v>
      </c>
      <c r="B30" s="5">
        <f t="shared" si="7"/>
        <v>100</v>
      </c>
      <c r="C30" s="17">
        <f t="shared" si="8"/>
        <v>6.840659340659341E-09</v>
      </c>
      <c r="D30" s="52">
        <f t="shared" si="2"/>
        <v>8.16490203655332</v>
      </c>
      <c r="E30" s="17">
        <f t="shared" si="9"/>
        <v>0.015</v>
      </c>
      <c r="F30" s="51">
        <f t="shared" si="3"/>
        <v>1.8239087409443189</v>
      </c>
      <c r="G30" s="24">
        <f t="shared" si="10"/>
        <v>1.2133333333333333E-08</v>
      </c>
      <c r="H30" s="22">
        <f t="shared" si="11"/>
        <v>7.916019871070606</v>
      </c>
      <c r="I30" s="69">
        <f>$J$3-$M$3*H30</f>
        <v>0.3306906392334243</v>
      </c>
      <c r="J30" s="47">
        <f>I30-$J$4</f>
        <v>0.08069063923342429</v>
      </c>
    </row>
    <row r="31" spans="1:10" ht="12.75">
      <c r="A31" s="19">
        <v>64</v>
      </c>
      <c r="B31" s="5">
        <f t="shared" si="7"/>
        <v>114</v>
      </c>
      <c r="C31" s="17">
        <f t="shared" si="8"/>
        <v>4.0003855793329337E-10</v>
      </c>
      <c r="D31" s="52">
        <f t="shared" si="2"/>
        <v>9.397898146945476</v>
      </c>
      <c r="E31" s="17">
        <f t="shared" si="9"/>
        <v>0.0008771929824561372</v>
      </c>
      <c r="F31" s="51">
        <f t="shared" si="3"/>
        <v>3.056904851336474</v>
      </c>
      <c r="G31" s="24">
        <f t="shared" si="10"/>
        <v>2.0748000000000074E-07</v>
      </c>
      <c r="H31" s="22">
        <f t="shared" si="11"/>
        <v>6.683023760678451</v>
      </c>
      <c r="I31" s="69">
        <f>$J$3-$M$3*H31</f>
        <v>0.40363431922539106</v>
      </c>
      <c r="J31" s="47">
        <f>I31-$J$4</f>
        <v>0.15363431922539106</v>
      </c>
    </row>
    <row r="32" spans="1:10" ht="33.75" customHeight="1">
      <c r="A32" s="19"/>
      <c r="B32" s="5"/>
      <c r="C32" s="17"/>
      <c r="D32" s="52"/>
      <c r="E32" s="17"/>
      <c r="F32" s="7"/>
      <c r="G32" s="18"/>
      <c r="H32" s="22"/>
      <c r="I32" s="69"/>
      <c r="J32" s="44"/>
    </row>
    <row r="33" spans="1:10" ht="12.75">
      <c r="A33" s="19">
        <v>65</v>
      </c>
      <c r="B33" s="5">
        <f t="shared" si="7"/>
        <v>115</v>
      </c>
      <c r="C33" s="17">
        <f>$E$3/G33</f>
        <v>6.15236932828714E-12</v>
      </c>
      <c r="D33" s="52">
        <f t="shared" si="2"/>
        <v>11.210957601616464</v>
      </c>
      <c r="E33" s="17">
        <f>E4^0.5</f>
        <v>1.3490737563232042E-05</v>
      </c>
      <c r="F33" s="51">
        <f t="shared" si="3"/>
        <v>4.869964306007462</v>
      </c>
      <c r="G33" s="24">
        <f>E4^0.5</f>
        <v>1.3490737563232042E-05</v>
      </c>
      <c r="H33" s="22">
        <f t="shared" si="11"/>
        <v>4.869964306007462</v>
      </c>
      <c r="I33" s="69">
        <f>$J$3-$M$3*H33</f>
        <v>0.5108943726458903</v>
      </c>
      <c r="J33" s="47">
        <f>I33-$J$4</f>
        <v>0.2608943726458903</v>
      </c>
    </row>
    <row r="34" spans="1:10" ht="40.5" customHeight="1">
      <c r="A34" s="19"/>
      <c r="B34" s="5"/>
      <c r="C34" s="17"/>
      <c r="D34" s="52"/>
      <c r="E34" s="17"/>
      <c r="F34" s="7"/>
      <c r="G34" s="18"/>
      <c r="H34" s="22"/>
      <c r="I34" s="69"/>
      <c r="J34" s="44"/>
    </row>
    <row r="35" spans="1:10" ht="12.75">
      <c r="A35" s="19">
        <v>75</v>
      </c>
      <c r="B35" s="5">
        <f t="shared" si="7"/>
        <v>125</v>
      </c>
      <c r="C35" s="17">
        <f>$E$3/G35</f>
        <v>1.0375E-14</v>
      </c>
      <c r="D35" s="52">
        <f t="shared" si="2"/>
        <v>13.98401189461587</v>
      </c>
      <c r="E35" s="17">
        <f>$E$4/G35</f>
        <v>2.275E-08</v>
      </c>
      <c r="F35" s="51">
        <f t="shared" si="3"/>
        <v>7.643018599006869</v>
      </c>
      <c r="G35" s="18">
        <f>(A35*$B$4-$B$5*$B$3-$B$6*$B$3)/B35</f>
        <v>0.008</v>
      </c>
      <c r="H35" s="22">
        <f t="shared" si="11"/>
        <v>2.0969100130080562</v>
      </c>
      <c r="I35" s="69">
        <f>$J$3-$M$3*H35</f>
        <v>0.6749474327034474</v>
      </c>
      <c r="J35" s="47">
        <f>I35-$J$4</f>
        <v>0.42494743270344737</v>
      </c>
    </row>
    <row r="36" spans="1:10" ht="12.75">
      <c r="A36" s="20">
        <v>80</v>
      </c>
      <c r="B36" s="9">
        <f t="shared" si="7"/>
        <v>130</v>
      </c>
      <c r="C36" s="27">
        <f>$E$3/G36</f>
        <v>7.193333333333333E-15</v>
      </c>
      <c r="D36" s="53">
        <f t="shared" si="2"/>
        <v>14.14306981437277</v>
      </c>
      <c r="E36" s="17">
        <f>$E$4/G36</f>
        <v>1.577333333333333E-08</v>
      </c>
      <c r="F36" s="51">
        <f t="shared" si="3"/>
        <v>7.80207651876377</v>
      </c>
      <c r="G36" s="25">
        <f>(A36*$B$4-$B$5*$B$3-$B$6*$B$3)/B36</f>
        <v>0.011538461538461539</v>
      </c>
      <c r="H36" s="28">
        <f t="shared" si="11"/>
        <v>1.9378520932511556</v>
      </c>
      <c r="I36" s="69">
        <f>$J$3-$M$3*H36</f>
        <v>0.6843572515188896</v>
      </c>
      <c r="J36" s="47">
        <f>I36-$J$4</f>
        <v>0.4343572515188896</v>
      </c>
    </row>
  </sheetData>
  <printOptions/>
  <pageMargins left="0.75" right="0.48" top="1" bottom="0.16" header="0.5" footer="0.5"/>
  <pageSetup horizontalDpi="600" verticalDpi="600" orientation="landscape" paperSize="9" scale="80" r:id="rId8"/>
  <drawing r:id="rId7"/>
  <legacyDrawing r:id="rId6"/>
  <oleObjects>
    <oleObject progId="Equation.3" shapeId="2012617" r:id="rId1"/>
    <oleObject progId="Equation.3" shapeId="2014417" r:id="rId2"/>
    <oleObject progId="Equation.3" shapeId="2019859" r:id="rId3"/>
    <oleObject progId="Equation.3" shapeId="2020421" r:id="rId4"/>
    <oleObject progId="Equation.3" shapeId="204789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FamigliaMussini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Mussini</dc:creator>
  <cp:keywords/>
  <dc:description/>
  <cp:lastModifiedBy>Mussini</cp:lastModifiedBy>
  <cp:lastPrinted>2018-04-11T04:50:16Z</cp:lastPrinted>
  <dcterms:created xsi:type="dcterms:W3CDTF">2005-05-11T17:55:54Z</dcterms:created>
  <dcterms:modified xsi:type="dcterms:W3CDTF">2018-04-20T06:11:45Z</dcterms:modified>
  <cp:category/>
  <cp:version/>
  <cp:contentType/>
  <cp:contentStatus/>
</cp:coreProperties>
</file>