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0365" activeTab="0"/>
  </bookViews>
  <sheets>
    <sheet name="Tit. Ca a pH fisso in f (pH)" sheetId="1" r:id="rId1"/>
    <sheet name="Tit. Ca e Mg a diversi pH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<sst xmlns="http://schemas.openxmlformats.org/spreadsheetml/2006/main" count="81" uniqueCount="49">
  <si>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r>
      <t>V</t>
    </r>
    <r>
      <rPr>
        <vertAlign val="subscript"/>
        <sz val="10"/>
        <rFont val="Arial"/>
        <family val="2"/>
      </rPr>
      <t>0</t>
    </r>
  </si>
  <si>
    <r>
      <t>cm</t>
    </r>
    <r>
      <rPr>
        <vertAlign val="super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</si>
  <si>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0</t>
    </r>
  </si>
  <si>
    <t>M</t>
  </si>
  <si>
    <r>
      <t>K</t>
    </r>
    <r>
      <rPr>
        <vertAlign val="subscript"/>
        <sz val="10"/>
        <color indexed="10"/>
        <rFont val="Arial"/>
        <family val="2"/>
      </rPr>
      <t>f, Ca2+</t>
    </r>
  </si>
  <si>
    <r>
      <t>K</t>
    </r>
    <r>
      <rPr>
        <vertAlign val="subscript"/>
        <sz val="10"/>
        <color indexed="14"/>
        <rFont val="Arial"/>
        <family val="2"/>
      </rPr>
      <t>f, Mg2+</t>
    </r>
  </si>
  <si>
    <t xml:space="preserve">pH </t>
  </si>
  <si>
    <r>
      <t>a</t>
    </r>
    <r>
      <rPr>
        <b/>
        <vertAlign val="subscript"/>
        <sz val="10"/>
        <color indexed="17"/>
        <rFont val="Arial"/>
        <family val="2"/>
      </rPr>
      <t>0, EDTA</t>
    </r>
    <r>
      <rPr>
        <b/>
        <sz val="10"/>
        <color indexed="17"/>
        <rFont val="Arial"/>
        <family val="2"/>
      </rPr>
      <t xml:space="preserve"> , pH=10</t>
    </r>
  </si>
  <si>
    <r>
      <t>(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+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 / cm</t>
    </r>
    <r>
      <rPr>
        <vertAlign val="superscript"/>
        <sz val="10"/>
        <rFont val="Arial"/>
        <family val="2"/>
      </rPr>
      <t>3</t>
    </r>
  </si>
  <si>
    <r>
      <t>Titolazione complessometrica di 50 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di </t>
    </r>
    <r>
      <rPr>
        <b/>
        <sz val="10"/>
        <color indexed="10"/>
        <rFont val="Arial"/>
        <family val="2"/>
      </rPr>
      <t>Ca</t>
    </r>
    <r>
      <rPr>
        <b/>
        <vertAlign val="superscript"/>
        <sz val="10"/>
        <color indexed="10"/>
        <rFont val="Arial"/>
        <family val="2"/>
      </rPr>
      <t>2+</t>
    </r>
    <r>
      <rPr>
        <b/>
        <sz val="10"/>
        <color indexed="10"/>
        <rFont val="Arial"/>
        <family val="2"/>
      </rPr>
      <t xml:space="preserve"> 0.005 M</t>
    </r>
    <r>
      <rPr>
        <b/>
        <sz val="10"/>
        <rFont val="Arial"/>
        <family val="2"/>
      </rPr>
      <t xml:space="preserve"> o </t>
    </r>
    <r>
      <rPr>
        <b/>
        <sz val="10"/>
        <color indexed="14"/>
        <rFont val="Arial"/>
        <family val="2"/>
      </rPr>
      <t>Mg</t>
    </r>
    <r>
      <rPr>
        <b/>
        <vertAlign val="superscript"/>
        <sz val="10"/>
        <color indexed="14"/>
        <rFont val="Arial"/>
        <family val="2"/>
      </rPr>
      <t>2+</t>
    </r>
    <r>
      <rPr>
        <b/>
        <sz val="10"/>
        <color indexed="14"/>
        <rFont val="Arial"/>
        <family val="2"/>
      </rPr>
      <t xml:space="preserve"> 0.005 M</t>
    </r>
    <r>
      <rPr>
        <b/>
        <sz val="10"/>
        <rFont val="Arial"/>
        <family val="2"/>
      </rPr>
      <t xml:space="preserve"> con EDTA 0.01 M </t>
    </r>
    <r>
      <rPr>
        <b/>
        <sz val="10"/>
        <color indexed="17"/>
        <rFont val="Arial"/>
        <family val="2"/>
      </rPr>
      <t>a pH tamponato a 10</t>
    </r>
  </si>
  <si>
    <r>
      <t>C</t>
    </r>
    <r>
      <rPr>
        <vertAlign val="subscript"/>
        <sz val="10"/>
        <rFont val="Arial"/>
        <family val="2"/>
      </rPr>
      <t>C</t>
    </r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</si>
  <si>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</si>
  <si>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color indexed="10"/>
        <rFont val="Arial"/>
        <family val="2"/>
      </rPr>
      <t>Ca</t>
    </r>
  </si>
  <si>
    <r>
      <t>C</t>
    </r>
    <r>
      <rPr>
        <vertAlign val="subscript"/>
        <sz val="10"/>
        <color indexed="14"/>
        <rFont val="Arial"/>
        <family val="2"/>
      </rPr>
      <t>Mg</t>
    </r>
  </si>
  <si>
    <r>
      <t>c</t>
    </r>
    <r>
      <rPr>
        <vertAlign val="subscript"/>
        <sz val="10"/>
        <color indexed="10"/>
        <rFont val="Arial"/>
        <family val="2"/>
      </rPr>
      <t>Ca</t>
    </r>
  </si>
  <si>
    <r>
      <t>c</t>
    </r>
    <r>
      <rPr>
        <vertAlign val="subscript"/>
        <sz val="10"/>
        <color indexed="14"/>
        <rFont val="Arial"/>
        <family val="2"/>
      </rPr>
      <t>Mg</t>
    </r>
  </si>
  <si>
    <t>pCa</t>
  </si>
  <si>
    <t>pMg</t>
  </si>
  <si>
    <t>Concentrazioni stechiometriche</t>
  </si>
  <si>
    <t>Concentrazioni all'equilibrio</t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</si>
  <si>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</si>
  <si>
    <r>
      <t>c</t>
    </r>
    <r>
      <rPr>
        <vertAlign val="subscript"/>
        <sz val="10"/>
        <rFont val="Arial"/>
        <family val="2"/>
      </rPr>
      <t>T</t>
    </r>
  </si>
  <si>
    <r>
      <t>a</t>
    </r>
    <r>
      <rPr>
        <b/>
        <vertAlign val="subscript"/>
        <sz val="10"/>
        <color indexed="21"/>
        <rFont val="Arial"/>
        <family val="2"/>
      </rPr>
      <t>0, EDTA</t>
    </r>
    <r>
      <rPr>
        <b/>
        <sz val="10"/>
        <color indexed="21"/>
        <rFont val="Arial"/>
        <family val="2"/>
      </rPr>
      <t xml:space="preserve"> , pH=10</t>
    </r>
  </si>
  <si>
    <r>
      <t>a</t>
    </r>
    <r>
      <rPr>
        <b/>
        <vertAlign val="subscript"/>
        <sz val="10"/>
        <color indexed="18"/>
        <rFont val="Arial"/>
        <family val="2"/>
      </rPr>
      <t>0, EDTA</t>
    </r>
    <r>
      <rPr>
        <b/>
        <sz val="10"/>
        <color indexed="18"/>
        <rFont val="Arial"/>
        <family val="2"/>
      </rPr>
      <t xml:space="preserve"> , pH=12</t>
    </r>
  </si>
  <si>
    <r>
      <t>a</t>
    </r>
    <r>
      <rPr>
        <b/>
        <vertAlign val="subscript"/>
        <sz val="10"/>
        <color indexed="17"/>
        <rFont val="Arial"/>
        <family val="2"/>
      </rPr>
      <t>0, EDTA</t>
    </r>
    <r>
      <rPr>
        <b/>
        <sz val="10"/>
        <color indexed="17"/>
        <rFont val="Arial"/>
        <family val="2"/>
      </rPr>
      <t xml:space="preserve"> , pH=8</t>
    </r>
  </si>
  <si>
    <r>
      <t>a</t>
    </r>
    <r>
      <rPr>
        <b/>
        <vertAlign val="subscript"/>
        <sz val="10"/>
        <color indexed="52"/>
        <rFont val="Arial"/>
        <family val="2"/>
      </rPr>
      <t>0, EDTA</t>
    </r>
    <r>
      <rPr>
        <b/>
        <sz val="10"/>
        <color indexed="52"/>
        <rFont val="Arial"/>
        <family val="2"/>
      </rPr>
      <t xml:space="preserve"> , pH=6</t>
    </r>
  </si>
  <si>
    <r>
      <t>c</t>
    </r>
    <r>
      <rPr>
        <vertAlign val="subscript"/>
        <sz val="10"/>
        <color indexed="52"/>
        <rFont val="Arial"/>
        <family val="2"/>
      </rPr>
      <t>Ca</t>
    </r>
  </si>
  <si>
    <r>
      <t>c</t>
    </r>
    <r>
      <rPr>
        <vertAlign val="subscript"/>
        <sz val="10"/>
        <color indexed="17"/>
        <rFont val="Arial"/>
        <family val="2"/>
      </rPr>
      <t>Ca</t>
    </r>
  </si>
  <si>
    <r>
      <t>c</t>
    </r>
    <r>
      <rPr>
        <vertAlign val="subscript"/>
        <sz val="10"/>
        <color indexed="21"/>
        <rFont val="Arial"/>
        <family val="2"/>
      </rPr>
      <t>Ca</t>
    </r>
  </si>
  <si>
    <r>
      <t>c</t>
    </r>
    <r>
      <rPr>
        <vertAlign val="subscript"/>
        <sz val="10"/>
        <color indexed="18"/>
        <rFont val="Arial"/>
        <family val="2"/>
      </rPr>
      <t>Ca</t>
    </r>
  </si>
  <si>
    <t>V/decade</t>
  </si>
  <si>
    <r>
      <t>U</t>
    </r>
    <r>
      <rPr>
        <vertAlign val="subscript"/>
        <sz val="10"/>
        <rFont val="Arial"/>
        <family val="2"/>
      </rPr>
      <t>ISE</t>
    </r>
  </si>
  <si>
    <r>
      <t>Q</t>
    </r>
    <r>
      <rPr>
        <vertAlign val="subscript"/>
        <sz val="10"/>
        <rFont val="Arial"/>
        <family val="2"/>
      </rPr>
      <t>ISE</t>
    </r>
  </si>
  <si>
    <t>V</t>
  </si>
  <si>
    <r>
      <t>E</t>
    </r>
    <r>
      <rPr>
        <sz val="10"/>
        <rFont val="Arial"/>
        <family val="0"/>
      </rPr>
      <t>rif (SCE)</t>
    </r>
  </si>
  <si>
    <r>
      <t>E</t>
    </r>
    <r>
      <rPr>
        <vertAlign val="subscript"/>
        <sz val="10"/>
        <color indexed="10"/>
        <rFont val="Arial"/>
        <family val="2"/>
      </rPr>
      <t>ISE</t>
    </r>
  </si>
  <si>
    <r>
      <t>D</t>
    </r>
    <r>
      <rPr>
        <i/>
        <sz val="10"/>
        <color indexed="10"/>
        <rFont val="Arial"/>
        <family val="2"/>
      </rPr>
      <t>E</t>
    </r>
  </si>
  <si>
    <r>
      <t>E</t>
    </r>
    <r>
      <rPr>
        <vertAlign val="subscript"/>
        <sz val="10"/>
        <color indexed="14"/>
        <rFont val="Arial"/>
        <family val="2"/>
      </rPr>
      <t>ISE</t>
    </r>
  </si>
  <si>
    <r>
      <t>D</t>
    </r>
    <r>
      <rPr>
        <i/>
        <sz val="10"/>
        <color indexed="14"/>
        <rFont val="Arial"/>
        <family val="2"/>
      </rPr>
      <t>E</t>
    </r>
  </si>
  <si>
    <r>
      <t>E</t>
    </r>
    <r>
      <rPr>
        <vertAlign val="subscript"/>
        <sz val="10"/>
        <color indexed="17"/>
        <rFont val="Arial"/>
        <family val="2"/>
      </rPr>
      <t>ISE</t>
    </r>
  </si>
  <si>
    <r>
      <t>D</t>
    </r>
    <r>
      <rPr>
        <i/>
        <sz val="10"/>
        <color indexed="17"/>
        <rFont val="Arial"/>
        <family val="2"/>
      </rPr>
      <t>E</t>
    </r>
  </si>
  <si>
    <r>
      <t>E</t>
    </r>
    <r>
      <rPr>
        <vertAlign val="subscript"/>
        <sz val="10"/>
        <color indexed="21"/>
        <rFont val="Arial"/>
        <family val="2"/>
      </rPr>
      <t>ISE</t>
    </r>
  </si>
  <si>
    <r>
      <t>D</t>
    </r>
    <r>
      <rPr>
        <i/>
        <sz val="10"/>
        <color indexed="21"/>
        <rFont val="Arial"/>
        <family val="2"/>
      </rPr>
      <t>E</t>
    </r>
  </si>
  <si>
    <r>
      <t>E</t>
    </r>
    <r>
      <rPr>
        <vertAlign val="subscript"/>
        <sz val="10"/>
        <color indexed="18"/>
        <rFont val="Arial"/>
        <family val="2"/>
      </rPr>
      <t>ISE</t>
    </r>
  </si>
  <si>
    <r>
      <t>D</t>
    </r>
    <r>
      <rPr>
        <i/>
        <sz val="10"/>
        <color indexed="18"/>
        <rFont val="Arial"/>
        <family val="2"/>
      </rPr>
      <t>E</t>
    </r>
  </si>
  <si>
    <r>
      <t>E</t>
    </r>
    <r>
      <rPr>
        <vertAlign val="subscript"/>
        <sz val="10"/>
        <color indexed="52"/>
        <rFont val="Arial"/>
        <family val="2"/>
      </rPr>
      <t>ISE</t>
    </r>
  </si>
  <si>
    <r>
      <t>D</t>
    </r>
    <r>
      <rPr>
        <i/>
        <sz val="10"/>
        <color indexed="52"/>
        <rFont val="Arial"/>
        <family val="2"/>
      </rPr>
      <t>E</t>
    </r>
  </si>
  <si>
    <r>
      <t>E</t>
    </r>
    <r>
      <rPr>
        <vertAlign val="subscript"/>
        <sz val="10"/>
        <rFont val="Arial"/>
        <family val="2"/>
      </rPr>
      <t>ISE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= U</t>
    </r>
    <r>
      <rPr>
        <i/>
        <sz val="10"/>
        <rFont val="Symbol"/>
        <family val="1"/>
      </rPr>
      <t>-</t>
    </r>
    <r>
      <rPr>
        <i/>
        <sz val="10"/>
        <rFont val="Arial"/>
        <family val="2"/>
      </rPr>
      <t>Q</t>
    </r>
    <r>
      <rPr>
        <sz val="10"/>
        <rFont val="Arial"/>
        <family val="2"/>
      </rPr>
      <t>pCa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(o pMg)</t>
    </r>
  </si>
  <si>
    <r>
      <t>D</t>
    </r>
    <r>
      <rPr>
        <i/>
        <sz val="10"/>
        <rFont val="Arial"/>
        <family val="2"/>
      </rPr>
      <t>E = E</t>
    </r>
    <r>
      <rPr>
        <vertAlign val="subscript"/>
        <sz val="10"/>
        <rFont val="Arial"/>
        <family val="2"/>
      </rPr>
      <t>ISE</t>
    </r>
    <r>
      <rPr>
        <i/>
        <sz val="10"/>
        <rFont val="Arial"/>
        <family val="2"/>
      </rPr>
      <t xml:space="preserve"> </t>
    </r>
    <r>
      <rPr>
        <i/>
        <sz val="10"/>
        <rFont val="Symbol"/>
        <family val="1"/>
      </rPr>
      <t>-</t>
    </r>
    <r>
      <rPr>
        <i/>
        <sz val="10"/>
        <rFont val="Arial"/>
        <family val="2"/>
      </rPr>
      <t xml:space="preserve"> E</t>
    </r>
    <r>
      <rPr>
        <vertAlign val="subscript"/>
        <sz val="10"/>
        <rFont val="Arial"/>
        <family val="2"/>
      </rPr>
      <t>rif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</si>
</sst>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"/>
    <numFmt numFmtId="178" formatCode="0.0000E+00"/>
    <numFmt numFmtId="179" formatCode="0.000E+00"/>
    <numFmt numFmtId="180" formatCode="0.000000E+00"/>
    <numFmt numFmtId="181" formatCode="0.0000000E+00"/>
    <numFmt numFmtId="182" formatCode="0.00000000E+00"/>
    <numFmt numFmtId="183" formatCode="0.00000E+00"/>
    <numFmt numFmtId="184" formatCode="0.0E+00"/>
    <numFmt numFmtId="185" formatCode="0E+00"/>
  </numFmts>
  <fonts count="57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b/>
      <vertAlign val="subscript"/>
      <sz val="10"/>
      <color indexed="17"/>
      <name val="Arial"/>
      <family val="2"/>
    </font>
    <font>
      <b/>
      <sz val="10"/>
      <color indexed="17"/>
      <name val="Symbol"/>
      <family val="1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color indexed="14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5.75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2"/>
    </font>
    <font>
      <b/>
      <sz val="10"/>
      <color indexed="18"/>
      <name val="Symbol"/>
      <family val="1"/>
    </font>
    <font>
      <b/>
      <vertAlign val="subscript"/>
      <sz val="10"/>
      <color indexed="18"/>
      <name val="Arial"/>
      <family val="2"/>
    </font>
    <font>
      <b/>
      <sz val="10"/>
      <color indexed="21"/>
      <name val="Arial"/>
      <family val="2"/>
    </font>
    <font>
      <b/>
      <sz val="10"/>
      <color indexed="21"/>
      <name val="Symbol"/>
      <family val="1"/>
    </font>
    <font>
      <b/>
      <vertAlign val="subscript"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Symbol"/>
      <family val="1"/>
    </font>
    <font>
      <b/>
      <vertAlign val="subscript"/>
      <sz val="10"/>
      <color indexed="52"/>
      <name val="Arial"/>
      <family val="2"/>
    </font>
    <font>
      <i/>
      <sz val="10"/>
      <color indexed="52"/>
      <name val="Arial"/>
      <family val="2"/>
    </font>
    <font>
      <vertAlign val="subscript"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i/>
      <sz val="10"/>
      <color indexed="21"/>
      <name val="Arial"/>
      <family val="2"/>
    </font>
    <font>
      <vertAlign val="subscript"/>
      <sz val="10"/>
      <color indexed="21"/>
      <name val="Arial"/>
      <family val="2"/>
    </font>
    <font>
      <sz val="10"/>
      <color indexed="21"/>
      <name val="Arial"/>
      <family val="2"/>
    </font>
    <font>
      <i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name val="Symbol"/>
      <family val="1"/>
    </font>
    <font>
      <i/>
      <sz val="10"/>
      <name val="Symbol"/>
      <family val="1"/>
    </font>
    <font>
      <sz val="10"/>
      <name val="Symbol"/>
      <family val="1"/>
    </font>
    <font>
      <sz val="10"/>
      <color indexed="10"/>
      <name val="Symbol"/>
      <family val="1"/>
    </font>
    <font>
      <sz val="10"/>
      <color indexed="14"/>
      <name val="Symbol"/>
      <family val="1"/>
    </font>
    <font>
      <b/>
      <i/>
      <sz val="8"/>
      <name val="Arial"/>
      <family val="2"/>
    </font>
    <font>
      <b/>
      <vertAlign val="subscript"/>
      <sz val="8"/>
      <name val="Arial"/>
      <family val="2"/>
    </font>
    <font>
      <sz val="10"/>
      <color indexed="17"/>
      <name val="Symbol"/>
      <family val="1"/>
    </font>
    <font>
      <sz val="10"/>
      <color indexed="21"/>
      <name val="Symbol"/>
      <family val="1"/>
    </font>
    <font>
      <sz val="10"/>
      <color indexed="18"/>
      <name val="Symbol"/>
      <family val="1"/>
    </font>
    <font>
      <sz val="10"/>
      <color indexed="52"/>
      <name val="Symbol"/>
      <family val="1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1" fontId="2" fillId="0" borderId="0" xfId="0" applyNumberFormat="1" applyFont="1" applyAlignment="1">
      <alignment/>
    </xf>
    <xf numFmtId="0" fontId="11" fillId="0" borderId="0" xfId="0" applyFont="1" applyAlignment="1">
      <alignment/>
    </xf>
    <xf numFmtId="1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6" fillId="0" borderId="3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11" fontId="0" fillId="0" borderId="1" xfId="0" applyNumberFormat="1" applyBorder="1" applyAlignment="1">
      <alignment/>
    </xf>
    <xf numFmtId="2" fontId="6" fillId="0" borderId="0" xfId="0" applyNumberFormat="1" applyFont="1" applyAlignment="1">
      <alignment/>
    </xf>
    <xf numFmtId="11" fontId="0" fillId="0" borderId="6" xfId="0" applyNumberFormat="1" applyBorder="1" applyAlignment="1">
      <alignment/>
    </xf>
    <xf numFmtId="2" fontId="6" fillId="0" borderId="8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1" fontId="0" fillId="0" borderId="2" xfId="0" applyNumberFormat="1" applyBorder="1" applyAlignment="1">
      <alignment/>
    </xf>
    <xf numFmtId="11" fontId="0" fillId="0" borderId="13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0" borderId="9" xfId="0" applyNumberFormat="1" applyBorder="1" applyAlignment="1">
      <alignment/>
    </xf>
    <xf numFmtId="0" fontId="25" fillId="0" borderId="3" xfId="0" applyFont="1" applyBorder="1" applyAlignment="1">
      <alignment/>
    </xf>
    <xf numFmtId="0" fontId="25" fillId="0" borderId="5" xfId="0" applyFont="1" applyBorder="1" applyAlignment="1">
      <alignment/>
    </xf>
    <xf numFmtId="0" fontId="26" fillId="0" borderId="6" xfId="0" applyFont="1" applyBorder="1" applyAlignment="1">
      <alignment/>
    </xf>
    <xf numFmtId="0" fontId="25" fillId="0" borderId="9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6" xfId="0" applyFont="1" applyBorder="1" applyAlignment="1">
      <alignment/>
    </xf>
    <xf numFmtId="0" fontId="28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3" xfId="0" applyFont="1" applyBorder="1" applyAlignment="1">
      <alignment/>
    </xf>
    <xf numFmtId="11" fontId="2" fillId="0" borderId="5" xfId="0" applyNumberFormat="1" applyFont="1" applyBorder="1" applyAlignment="1">
      <alignment/>
    </xf>
    <xf numFmtId="11" fontId="5" fillId="0" borderId="9" xfId="0" applyNumberFormat="1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5" xfId="0" applyFont="1" applyBorder="1" applyAlignment="1">
      <alignment/>
    </xf>
    <xf numFmtId="0" fontId="32" fillId="0" borderId="6" xfId="0" applyFont="1" applyBorder="1" applyAlignment="1">
      <alignment/>
    </xf>
    <xf numFmtId="11" fontId="31" fillId="0" borderId="9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71" fontId="36" fillId="0" borderId="1" xfId="0" applyNumberFormat="1" applyFont="1" applyBorder="1" applyAlignment="1">
      <alignment/>
    </xf>
    <xf numFmtId="2" fontId="31" fillId="0" borderId="2" xfId="0" applyNumberFormat="1" applyFont="1" applyBorder="1" applyAlignment="1">
      <alignment/>
    </xf>
    <xf numFmtId="11" fontId="36" fillId="0" borderId="1" xfId="0" applyNumberFormat="1" applyFont="1" applyBorder="1" applyAlignment="1">
      <alignment/>
    </xf>
    <xf numFmtId="11" fontId="36" fillId="0" borderId="6" xfId="0" applyNumberFormat="1" applyFont="1" applyBorder="1" applyAlignment="1">
      <alignment/>
    </xf>
    <xf numFmtId="2" fontId="31" fillId="0" borderId="9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3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1" fontId="3" fillId="0" borderId="1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71" fontId="41" fillId="0" borderId="1" xfId="0" applyNumberFormat="1" applyFont="1" applyBorder="1" applyAlignment="1">
      <alignment/>
    </xf>
    <xf numFmtId="2" fontId="28" fillId="0" borderId="2" xfId="0" applyNumberFormat="1" applyFont="1" applyBorder="1" applyAlignment="1">
      <alignment/>
    </xf>
    <xf numFmtId="11" fontId="41" fillId="0" borderId="1" xfId="0" applyNumberFormat="1" applyFont="1" applyBorder="1" applyAlignment="1">
      <alignment/>
    </xf>
    <xf numFmtId="2" fontId="28" fillId="0" borderId="9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1" fontId="44" fillId="0" borderId="1" xfId="0" applyNumberFormat="1" applyFont="1" applyBorder="1" applyAlignment="1">
      <alignment/>
    </xf>
    <xf numFmtId="2" fontId="25" fillId="0" borderId="2" xfId="0" applyNumberFormat="1" applyFont="1" applyBorder="1" applyAlignment="1">
      <alignment/>
    </xf>
    <xf numFmtId="11" fontId="44" fillId="0" borderId="1" xfId="0" applyNumberFormat="1" applyFont="1" applyBorder="1" applyAlignment="1">
      <alignment/>
    </xf>
    <xf numFmtId="2" fontId="25" fillId="0" borderId="9" xfId="0" applyNumberFormat="1" applyFont="1" applyBorder="1" applyAlignment="1">
      <alignment/>
    </xf>
    <xf numFmtId="11" fontId="3" fillId="0" borderId="6" xfId="0" applyNumberFormat="1" applyFont="1" applyBorder="1" applyAlignment="1">
      <alignment/>
    </xf>
    <xf numFmtId="11" fontId="41" fillId="0" borderId="6" xfId="0" applyNumberFormat="1" applyFont="1" applyBorder="1" applyAlignment="1">
      <alignment/>
    </xf>
    <xf numFmtId="11" fontId="44" fillId="0" borderId="6" xfId="0" applyNumberFormat="1" applyFont="1" applyBorder="1" applyAlignment="1">
      <alignment/>
    </xf>
    <xf numFmtId="172" fontId="0" fillId="0" borderId="0" xfId="0" applyNumberFormat="1" applyAlignment="1">
      <alignment/>
    </xf>
    <xf numFmtId="0" fontId="9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172" fontId="0" fillId="0" borderId="8" xfId="0" applyNumberFormat="1" applyBorder="1" applyAlignment="1">
      <alignment/>
    </xf>
    <xf numFmtId="0" fontId="18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9" xfId="0" applyNumberFormat="1" applyBorder="1" applyAlignment="1">
      <alignment/>
    </xf>
    <xf numFmtId="0" fontId="11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172" fontId="41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34" fillId="0" borderId="7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172" fontId="36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a pH fisso in f (pH)'!$I$12:$I$20</c:f>
              <c:numCache>
                <c:ptCount val="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3.562292864456475</c:v>
                </c:pt>
                <c:pt idx="8">
                  <c:v>3.869231719730976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a pH fisso in f (pH)'!$L$12:$L$20</c:f>
              <c:numCache>
                <c:ptCount val="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3.562292864456475</c:v>
                </c:pt>
                <c:pt idx="8">
                  <c:v>3.869231719730976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a pH fisso in f (pH)'!$I$22</c:f>
              <c:numCache>
                <c:ptCount val="1"/>
                <c:pt idx="0">
                  <c:v>6.3600796517029785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a pH fisso in f (pH)'!$L$22</c:f>
              <c:numCache>
                <c:ptCount val="1"/>
                <c:pt idx="0">
                  <c:v>5.355692689549226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a pH fisso in f (pH)'!$I$24:$I$32</c:f>
              <c:numCache>
                <c:ptCount val="9"/>
                <c:pt idx="0">
                  <c:v>8.845098040014257</c:v>
                </c:pt>
                <c:pt idx="1">
                  <c:v>9.146128035678238</c:v>
                </c:pt>
                <c:pt idx="2">
                  <c:v>9.32221929473392</c:v>
                </c:pt>
                <c:pt idx="3">
                  <c:v>9.44715803134222</c:v>
                </c:pt>
                <c:pt idx="4">
                  <c:v>9.544068044350276</c:v>
                </c:pt>
                <c:pt idx="5">
                  <c:v>9.845098040014257</c:v>
                </c:pt>
                <c:pt idx="6">
                  <c:v>10.021189299069938</c:v>
                </c:pt>
                <c:pt idx="7">
                  <c:v>10.146128035678238</c:v>
                </c:pt>
                <c:pt idx="8">
                  <c:v>10.243038048686294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a pH fisso in f (pH)'!$L$24:$L$32</c:f>
              <c:numCache>
                <c:ptCount val="9"/>
                <c:pt idx="0">
                  <c:v>6.836324115706752</c:v>
                </c:pt>
                <c:pt idx="1">
                  <c:v>7.137354111370733</c:v>
                </c:pt>
                <c:pt idx="2">
                  <c:v>7.313445370426415</c:v>
                </c:pt>
                <c:pt idx="3">
                  <c:v>7.438384107034714</c:v>
                </c:pt>
                <c:pt idx="4">
                  <c:v>7.535294120042771</c:v>
                </c:pt>
                <c:pt idx="5">
                  <c:v>7.836324115706752</c:v>
                </c:pt>
                <c:pt idx="6">
                  <c:v>8.012415374762433</c:v>
                </c:pt>
                <c:pt idx="7">
                  <c:v>8.137354111370733</c:v>
                </c:pt>
                <c:pt idx="8">
                  <c:v>8.23426412437879</c:v>
                </c:pt>
              </c:numCache>
            </c:numRef>
          </c:yVal>
          <c:smooth val="0"/>
        </c:ser>
        <c:axId val="64804132"/>
        <c:axId val="46366277"/>
      </c:scatterChart>
      <c:valAx>
        <c:axId val="6480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VT/cm3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66277"/>
        <c:crosses val="autoZero"/>
        <c:crossBetween val="midCat"/>
        <c:dispUnits/>
      </c:valAx>
      <c:valAx>
        <c:axId val="4636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pCa o pMg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04132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a pH fisso in f (pH)'!$K$12:$K$20</c:f>
              <c:numCache>
                <c:ptCount val="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0.06981809265967515</c:v>
                </c:pt>
                <c:pt idx="8">
                  <c:v>0.061530743567263624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</c:numCache>
            </c:numRef>
          </c:xVal>
          <c:yVal>
            <c:numRef>
              <c:f>'Tit. Ca a pH fisso in f (pH)'!$N$12:$N$20</c:f>
              <c:numCache>
                <c:ptCount val="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0.06981809265967515</c:v>
                </c:pt>
                <c:pt idx="8">
                  <c:v>0.061530743567263624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a pH fisso in f (pH)'!$K$22</c:f>
              <c:numCache>
                <c:ptCount val="1"/>
                <c:pt idx="0">
                  <c:v>-0.005722150595980441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(pH)'!$A$22</c:f>
              <c:numCache>
                <c:ptCount val="1"/>
                <c:pt idx="0">
                  <c:v>25</c:v>
                </c:pt>
              </c:numCache>
            </c:numRef>
          </c:xVal>
          <c:yVal>
            <c:numRef>
              <c:f>'Tit. Ca a pH fisso in f (pH)'!$N$22</c:f>
              <c:numCache>
                <c:ptCount val="1"/>
                <c:pt idx="0">
                  <c:v>0.02139629738217086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a pH fisso in f (pH)'!$A$24:$A$32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a pH fisso in f (pH)'!$K$24:$K$32</c:f>
              <c:numCache>
                <c:ptCount val="9"/>
                <c:pt idx="0">
                  <c:v>-0.07281764708038496</c:v>
                </c:pt>
                <c:pt idx="1">
                  <c:v>-0.08094545696331246</c:v>
                </c:pt>
                <c:pt idx="2">
                  <c:v>-0.08569992095781587</c:v>
                </c:pt>
                <c:pt idx="3">
                  <c:v>-0.08907326684623995</c:v>
                </c:pt>
                <c:pt idx="4">
                  <c:v>-0.09168983719745744</c:v>
                </c:pt>
                <c:pt idx="5">
                  <c:v>-0.09981764708038493</c:v>
                </c:pt>
                <c:pt idx="6">
                  <c:v>-0.10457211107488834</c:v>
                </c:pt>
                <c:pt idx="7">
                  <c:v>-0.10794545696331243</c:v>
                </c:pt>
                <c:pt idx="8">
                  <c:v>-0.11056202731452996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'Tit. Ca a pH fisso in f (pH)'!$A$24:$A$32</c:f>
              <c:numCache>
                <c:ptCount val="9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'Tit. Ca a pH fisso in f (pH)'!$N$24:$N$32</c:f>
              <c:numCache>
                <c:ptCount val="9"/>
                <c:pt idx="0">
                  <c:v>-0.018580751124082334</c:v>
                </c:pt>
                <c:pt idx="1">
                  <c:v>-0.02670856100700983</c:v>
                </c:pt>
                <c:pt idx="2">
                  <c:v>-0.03146302500151321</c:v>
                </c:pt>
                <c:pt idx="3">
                  <c:v>-0.034836370889937296</c:v>
                </c:pt>
                <c:pt idx="4">
                  <c:v>-0.037452941241154836</c:v>
                </c:pt>
                <c:pt idx="5">
                  <c:v>-0.04558075112408233</c:v>
                </c:pt>
                <c:pt idx="6">
                  <c:v>-0.05033521511858571</c:v>
                </c:pt>
                <c:pt idx="7">
                  <c:v>-0.053708561007009825</c:v>
                </c:pt>
                <c:pt idx="8">
                  <c:v>-0.05632513135822734</c:v>
                </c:pt>
              </c:numCache>
            </c:numRef>
          </c:yVal>
          <c:smooth val="0"/>
        </c:ser>
        <c:axId val="14643310"/>
        <c:axId val="64680927"/>
      </c:scatterChart>
      <c:valAx>
        <c:axId val="1464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80927"/>
        <c:crosses val="autoZero"/>
        <c:crossBetween val="midCat"/>
        <c:dispUnits/>
      </c:valAx>
      <c:valAx>
        <c:axId val="6468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43310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275"/>
          <c:w val="0.937"/>
          <c:h val="0.851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diversi pH'!$A$12:$A$20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</c:numCache>
            </c:numRef>
          </c:xVal>
          <c:yVal>
            <c:numRef>
              <c:f>'Tit. Ca e Mg a diversi pH'!#REF!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pH'!$G$12:$G$30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4.259256969938944</c:v>
                </c:pt>
                <c:pt idx="10">
                  <c:v>4.342422680822207</c:v>
                </c:pt>
                <c:pt idx="11">
                  <c:v>4.643452676486188</c:v>
                </c:pt>
                <c:pt idx="12">
                  <c:v>4.944482672150169</c:v>
                </c:pt>
                <c:pt idx="13">
                  <c:v>5.1205739312058505</c:v>
                </c:pt>
                <c:pt idx="14">
                  <c:v>5.342422680822206</c:v>
                </c:pt>
                <c:pt idx="15">
                  <c:v>5.643452676486188</c:v>
                </c:pt>
                <c:pt idx="16">
                  <c:v>5.819543935541868</c:v>
                </c:pt>
                <c:pt idx="17">
                  <c:v>5.944482672150168</c:v>
                </c:pt>
                <c:pt idx="18">
                  <c:v>6.041392685158225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pH'!$I$12:$I$30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5.454242509439325</c:v>
                </c:pt>
                <c:pt idx="10">
                  <c:v>6.732393759822969</c:v>
                </c:pt>
                <c:pt idx="11">
                  <c:v>7.03342375548695</c:v>
                </c:pt>
                <c:pt idx="12">
                  <c:v>7.334453751150932</c:v>
                </c:pt>
                <c:pt idx="13">
                  <c:v>7.510545010206613</c:v>
                </c:pt>
                <c:pt idx="14">
                  <c:v>7.732393759822968</c:v>
                </c:pt>
                <c:pt idx="15">
                  <c:v>8.03342375548695</c:v>
                </c:pt>
                <c:pt idx="16">
                  <c:v>8.209515014542632</c:v>
                </c:pt>
                <c:pt idx="17">
                  <c:v>8.334453751150932</c:v>
                </c:pt>
                <c:pt idx="18">
                  <c:v>8.431363764158988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pH'!$K$12:$K$30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6.3600796517029785</c:v>
                </c:pt>
                <c:pt idx="10">
                  <c:v>8.544068044350276</c:v>
                </c:pt>
                <c:pt idx="11">
                  <c:v>8.845098040014257</c:v>
                </c:pt>
                <c:pt idx="12">
                  <c:v>9.146128035678238</c:v>
                </c:pt>
                <c:pt idx="13">
                  <c:v>9.32221929473392</c:v>
                </c:pt>
                <c:pt idx="14">
                  <c:v>9.544068044350276</c:v>
                </c:pt>
                <c:pt idx="15">
                  <c:v>9.845098040014257</c:v>
                </c:pt>
                <c:pt idx="16">
                  <c:v>10.021189299069938</c:v>
                </c:pt>
                <c:pt idx="17">
                  <c:v>10.146128035678238</c:v>
                </c:pt>
                <c:pt idx="18">
                  <c:v>10.243038048686294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pH'!$M$12:$M$30</c:f>
              <c:numCache>
                <c:ptCount val="19"/>
                <c:pt idx="0">
                  <c:v>2.3010299956639813</c:v>
                </c:pt>
                <c:pt idx="1">
                  <c:v>2.439332693830263</c:v>
                </c:pt>
                <c:pt idx="2">
                  <c:v>2.6020599913279625</c:v>
                </c:pt>
                <c:pt idx="3">
                  <c:v>2.8129133566428557</c:v>
                </c:pt>
                <c:pt idx="4">
                  <c:v>3.146128035678238</c:v>
                </c:pt>
                <c:pt idx="5">
                  <c:v>3.249198357391113</c:v>
                </c:pt>
                <c:pt idx="6">
                  <c:v>3.380211241711606</c:v>
                </c:pt>
                <c:pt idx="7">
                  <c:v>3.869231719730976</c:v>
                </c:pt>
                <c:pt idx="8">
                  <c:v>4.173186268412274</c:v>
                </c:pt>
                <c:pt idx="9">
                  <c:v>6.583658667374088</c:v>
                </c:pt>
                <c:pt idx="10">
                  <c:v>8.991226075692495</c:v>
                </c:pt>
                <c:pt idx="11">
                  <c:v>9.292256071356476</c:v>
                </c:pt>
                <c:pt idx="12">
                  <c:v>9.593286067020458</c:v>
                </c:pt>
                <c:pt idx="13">
                  <c:v>9.769377326076139</c:v>
                </c:pt>
                <c:pt idx="14">
                  <c:v>9.991226075692495</c:v>
                </c:pt>
                <c:pt idx="15">
                  <c:v>10.292256071356476</c:v>
                </c:pt>
                <c:pt idx="16">
                  <c:v>10.468347330412158</c:v>
                </c:pt>
                <c:pt idx="17">
                  <c:v>10.593286067020458</c:v>
                </c:pt>
                <c:pt idx="18">
                  <c:v>10.690196080028514</c:v>
                </c:pt>
              </c:numCache>
            </c:numRef>
          </c:yVal>
          <c:smooth val="0"/>
        </c:ser>
        <c:axId val="45257432"/>
        <c:axId val="4663705"/>
      </c:scatterChart>
      <c:valAx>
        <c:axId val="4525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VT/cm3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705"/>
        <c:crosses val="autoZero"/>
        <c:crossBetween val="midCat"/>
        <c:dispUnits/>
      </c:valAx>
      <c:valAx>
        <c:axId val="4663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pCa o pMg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57432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1275"/>
          <c:w val="0.918"/>
          <c:h val="0.827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'Tit. Ca e Mg a diversi pH'!$A$12:$A$20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</c:numCache>
            </c:numRef>
          </c:xVal>
          <c:yVal>
            <c:numRef>
              <c:f>'Tit. Ca e Mg a diversi pH'!#REF!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pH'!$O$12:$O$30</c:f>
              <c:numCache>
                <c:ptCount val="1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0.061530743567263624</c:v>
                </c:pt>
                <c:pt idx="8">
                  <c:v>0.0533239707528686</c:v>
                </c:pt>
                <c:pt idx="9">
                  <c:v>0.05100006181164851</c:v>
                </c:pt>
                <c:pt idx="10">
                  <c:v>0.04875458761780038</c:v>
                </c:pt>
                <c:pt idx="11">
                  <c:v>0.04062677773487289</c:v>
                </c:pt>
                <c:pt idx="12">
                  <c:v>0.03249896785194539</c:v>
                </c:pt>
                <c:pt idx="13">
                  <c:v>0.027744503857441982</c:v>
                </c:pt>
                <c:pt idx="14">
                  <c:v>0.02175458761780047</c:v>
                </c:pt>
                <c:pt idx="15">
                  <c:v>0.013626777734872919</c:v>
                </c:pt>
                <c:pt idx="16">
                  <c:v>0.008872313740369564</c:v>
                </c:pt>
                <c:pt idx="17">
                  <c:v>0.005498967851945452</c:v>
                </c:pt>
                <c:pt idx="18">
                  <c:v>0.0028823975007278846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pH'!$Q$12:$Q$30</c:f>
              <c:numCache>
                <c:ptCount val="1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0.061530743567263624</c:v>
                </c:pt>
                <c:pt idx="8">
                  <c:v>0.0533239707528686</c:v>
                </c:pt>
                <c:pt idx="9">
                  <c:v>0.018735452245138173</c:v>
                </c:pt>
                <c:pt idx="10">
                  <c:v>-0.015774631515220183</c:v>
                </c:pt>
                <c:pt idx="11">
                  <c:v>-0.023902441398147678</c:v>
                </c:pt>
                <c:pt idx="12">
                  <c:v>-0.03203025128107517</c:v>
                </c:pt>
                <c:pt idx="13">
                  <c:v>-0.036784715275578556</c:v>
                </c:pt>
                <c:pt idx="14">
                  <c:v>-0.04277463151522015</c:v>
                </c:pt>
                <c:pt idx="15">
                  <c:v>-0.050902441398147674</c:v>
                </c:pt>
                <c:pt idx="16">
                  <c:v>-0.055656905392651085</c:v>
                </c:pt>
                <c:pt idx="17">
                  <c:v>-0.05903025128107517</c:v>
                </c:pt>
                <c:pt idx="18">
                  <c:v>-0.06164682163229268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pH'!$S$12:$S$30</c:f>
              <c:numCache>
                <c:ptCount val="1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0.061530743567263624</c:v>
                </c:pt>
                <c:pt idx="8">
                  <c:v>0.0533239707528686</c:v>
                </c:pt>
                <c:pt idx="9">
                  <c:v>-0.005722150595980441</c:v>
                </c:pt>
                <c:pt idx="10">
                  <c:v>-0.06468983719745747</c:v>
                </c:pt>
                <c:pt idx="11">
                  <c:v>-0.07281764708038496</c:v>
                </c:pt>
                <c:pt idx="12">
                  <c:v>-0.08094545696331246</c:v>
                </c:pt>
                <c:pt idx="13">
                  <c:v>-0.08569992095781587</c:v>
                </c:pt>
                <c:pt idx="14">
                  <c:v>-0.09168983719745744</c:v>
                </c:pt>
                <c:pt idx="15">
                  <c:v>-0.09981764708038493</c:v>
                </c:pt>
                <c:pt idx="16">
                  <c:v>-0.10457211107488834</c:v>
                </c:pt>
                <c:pt idx="17">
                  <c:v>-0.10794545696331243</c:v>
                </c:pt>
                <c:pt idx="18">
                  <c:v>-0.11056202731452996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'Tit. Ca e Mg a diversi pH'!$A$12:$A$30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24</c:v>
                </c:pt>
                <c:pt idx="8">
                  <c:v>24.5</c:v>
                </c:pt>
                <c:pt idx="9">
                  <c:v>25</c:v>
                </c:pt>
                <c:pt idx="10">
                  <c:v>25.5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</c:numCache>
            </c:numRef>
          </c:xVal>
          <c:yVal>
            <c:numRef>
              <c:f>'Tit. Ca e Mg a diversi pH'!$U$12:$U$30</c:f>
              <c:numCache>
                <c:ptCount val="19"/>
                <c:pt idx="0">
                  <c:v>0.1038721901170725</c:v>
                </c:pt>
                <c:pt idx="1">
                  <c:v>0.10013801726658289</c:v>
                </c:pt>
                <c:pt idx="2">
                  <c:v>0.095744380234145</c:v>
                </c:pt>
                <c:pt idx="3">
                  <c:v>0.09005133937064286</c:v>
                </c:pt>
                <c:pt idx="4">
                  <c:v>0.08105454303668758</c:v>
                </c:pt>
                <c:pt idx="5">
                  <c:v>0.07827164435043993</c:v>
                </c:pt>
                <c:pt idx="6">
                  <c:v>0.0747342964737866</c:v>
                </c:pt>
                <c:pt idx="7">
                  <c:v>0.061530743567263624</c:v>
                </c:pt>
                <c:pt idx="8">
                  <c:v>0.0533239707528686</c:v>
                </c:pt>
                <c:pt idx="9">
                  <c:v>-0.01175878401910041</c:v>
                </c:pt>
                <c:pt idx="10">
                  <c:v>-0.07676310404369738</c:v>
                </c:pt>
                <c:pt idx="11">
                  <c:v>-0.0848909139266249</c:v>
                </c:pt>
                <c:pt idx="12">
                  <c:v>-0.0930187238095524</c:v>
                </c:pt>
                <c:pt idx="13">
                  <c:v>-0.09777318780405575</c:v>
                </c:pt>
                <c:pt idx="14">
                  <c:v>-0.10376310404369737</c:v>
                </c:pt>
                <c:pt idx="15">
                  <c:v>-0.11189091392662487</c:v>
                </c:pt>
                <c:pt idx="16">
                  <c:v>-0.11664537792112828</c:v>
                </c:pt>
                <c:pt idx="17">
                  <c:v>-0.12001872380955236</c:v>
                </c:pt>
                <c:pt idx="18">
                  <c:v>-0.1226352941607699</c:v>
                </c:pt>
              </c:numCache>
            </c:numRef>
          </c:yVal>
          <c:smooth val="0"/>
        </c:ser>
        <c:axId val="41973346"/>
        <c:axId val="42215795"/>
      </c:scatterChart>
      <c:valAx>
        <c:axId val="41973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795"/>
        <c:crosses val="autoZero"/>
        <c:crossBetween val="midCat"/>
        <c:dispUnits/>
      </c:valAx>
      <c:valAx>
        <c:axId val="4221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197334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10.emf" /><Relationship Id="rId7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5.w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6.wmf" /><Relationship Id="rId6" Type="http://schemas.openxmlformats.org/officeDocument/2006/relationships/image" Target="../media/image4.wmf" /><Relationship Id="rId7" Type="http://schemas.openxmlformats.org/officeDocument/2006/relationships/image" Target="../media/image2.wmf" /><Relationship Id="rId8" Type="http://schemas.openxmlformats.org/officeDocument/2006/relationships/image" Target="../media/image4.wmf" /><Relationship Id="rId9" Type="http://schemas.openxmlformats.org/officeDocument/2006/relationships/image" Target="../media/image4.wmf" /><Relationship Id="rId10" Type="http://schemas.openxmlformats.org/officeDocument/2006/relationships/image" Target="../media/image4.wmf" /><Relationship Id="rId11" Type="http://schemas.openxmlformats.org/officeDocument/2006/relationships/image" Target="../media/image2.wmf" /><Relationship Id="rId12" Type="http://schemas.openxmlformats.org/officeDocument/2006/relationships/image" Target="../media/image2.wmf" /><Relationship Id="rId13" Type="http://schemas.openxmlformats.org/officeDocument/2006/relationships/image" Target="../media/image2.wmf" /><Relationship Id="rId14" Type="http://schemas.openxmlformats.org/officeDocument/2006/relationships/image" Target="../media/image3.wmf" /><Relationship Id="rId15" Type="http://schemas.openxmlformats.org/officeDocument/2006/relationships/image" Target="../media/image3.wmf" /><Relationship Id="rId16" Type="http://schemas.openxmlformats.org/officeDocument/2006/relationships/image" Target="../media/image3.wmf" /><Relationship Id="rId17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7</xdr:row>
      <xdr:rowOff>9525</xdr:rowOff>
    </xdr:from>
    <xdr:to>
      <xdr:col>21</xdr:col>
      <xdr:colOff>180975</xdr:colOff>
      <xdr:row>20</xdr:row>
      <xdr:rowOff>428625</xdr:rowOff>
    </xdr:to>
    <xdr:graphicFrame>
      <xdr:nvGraphicFramePr>
        <xdr:cNvPr id="1" name="Chart 6"/>
        <xdr:cNvGraphicFramePr/>
      </xdr:nvGraphicFramePr>
      <xdr:xfrm>
        <a:off x="10201275" y="1295400"/>
        <a:ext cx="41052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21</xdr:row>
      <xdr:rowOff>85725</xdr:rowOff>
    </xdr:from>
    <xdr:to>
      <xdr:col>21</xdr:col>
      <xdr:colOff>114300</xdr:colOff>
      <xdr:row>37</xdr:row>
      <xdr:rowOff>114300</xdr:rowOff>
    </xdr:to>
    <xdr:graphicFrame>
      <xdr:nvGraphicFramePr>
        <xdr:cNvPr id="2" name="Chart 12"/>
        <xdr:cNvGraphicFramePr/>
      </xdr:nvGraphicFramePr>
      <xdr:xfrm>
        <a:off x="10125075" y="4400550"/>
        <a:ext cx="4114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31</xdr:row>
      <xdr:rowOff>66675</xdr:rowOff>
    </xdr:from>
    <xdr:to>
      <xdr:col>5</xdr:col>
      <xdr:colOff>742950</xdr:colOff>
      <xdr:row>46</xdr:row>
      <xdr:rowOff>38100</xdr:rowOff>
    </xdr:to>
    <xdr:graphicFrame>
      <xdr:nvGraphicFramePr>
        <xdr:cNvPr id="1" name="Chart 4"/>
        <xdr:cNvGraphicFramePr/>
      </xdr:nvGraphicFramePr>
      <xdr:xfrm>
        <a:off x="361950" y="6686550"/>
        <a:ext cx="5400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942975</xdr:colOff>
      <xdr:row>31</xdr:row>
      <xdr:rowOff>76200</xdr:rowOff>
    </xdr:from>
    <xdr:to>
      <xdr:col>14</xdr:col>
      <xdr:colOff>400050</xdr:colOff>
      <xdr:row>46</xdr:row>
      <xdr:rowOff>57150</xdr:rowOff>
    </xdr:to>
    <xdr:graphicFrame>
      <xdr:nvGraphicFramePr>
        <xdr:cNvPr id="2" name="Chart 32"/>
        <xdr:cNvGraphicFramePr/>
      </xdr:nvGraphicFramePr>
      <xdr:xfrm>
        <a:off x="6753225" y="6696075"/>
        <a:ext cx="47053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4" width="9.28125" style="0" bestFit="1" customWidth="1"/>
    <col min="5" max="5" width="10.421875" style="0" customWidth="1"/>
    <col min="6" max="6" width="14.8515625" style="0" customWidth="1"/>
    <col min="7" max="7" width="9.57421875" style="0" bestFit="1" customWidth="1"/>
    <col min="8" max="8" width="20.57421875" style="0" customWidth="1"/>
    <col min="9" max="10" width="9.28125" style="0" bestFit="1" customWidth="1"/>
    <col min="11" max="12" width="7.57421875" style="0" customWidth="1"/>
    <col min="13" max="13" width="7.140625" style="0" customWidth="1"/>
    <col min="14" max="14" width="7.421875" style="0" customWidth="1"/>
    <col min="15" max="15" width="6.00390625" style="0" customWidth="1"/>
  </cols>
  <sheetData>
    <row r="1" ht="14.25">
      <c r="A1" s="8" t="s">
        <v>9</v>
      </c>
    </row>
    <row r="3" spans="1:10" ht="15.75">
      <c r="A3" s="1" t="s">
        <v>0</v>
      </c>
      <c r="B3">
        <v>50</v>
      </c>
      <c r="C3" s="9" t="s">
        <v>1</v>
      </c>
      <c r="E3" s="2" t="s">
        <v>4</v>
      </c>
      <c r="F3" s="3">
        <v>50000000000</v>
      </c>
      <c r="H3" s="1" t="s">
        <v>31</v>
      </c>
      <c r="I3" s="101">
        <v>0.41</v>
      </c>
      <c r="J3" t="s">
        <v>33</v>
      </c>
    </row>
    <row r="4" spans="1:10" ht="15.75">
      <c r="A4" s="1" t="s">
        <v>2</v>
      </c>
      <c r="B4">
        <v>0.005</v>
      </c>
      <c r="C4" t="s">
        <v>3</v>
      </c>
      <c r="E4" s="4" t="s">
        <v>5</v>
      </c>
      <c r="F4" s="5">
        <v>490000000</v>
      </c>
      <c r="H4" s="1" t="s">
        <v>32</v>
      </c>
      <c r="I4">
        <v>0.027</v>
      </c>
      <c r="J4" t="s">
        <v>30</v>
      </c>
    </row>
    <row r="5" spans="1:10" ht="15.75">
      <c r="A5" s="1" t="s">
        <v>21</v>
      </c>
      <c r="B5">
        <v>0.01</v>
      </c>
      <c r="C5" t="s">
        <v>3</v>
      </c>
      <c r="H5" s="1" t="s">
        <v>34</v>
      </c>
      <c r="I5">
        <v>0.244</v>
      </c>
      <c r="J5" t="s">
        <v>33</v>
      </c>
    </row>
    <row r="6" spans="1:2" ht="12.75">
      <c r="A6" s="6" t="s">
        <v>6</v>
      </c>
      <c r="B6" s="6">
        <v>10</v>
      </c>
    </row>
    <row r="7" spans="1:2" ht="14.25">
      <c r="A7" s="7" t="s">
        <v>7</v>
      </c>
      <c r="B7" s="6">
        <v>0.35</v>
      </c>
    </row>
    <row r="9" spans="3:8" ht="12.75">
      <c r="C9" s="34" t="s">
        <v>18</v>
      </c>
      <c r="D9" s="17"/>
      <c r="E9" s="35"/>
      <c r="F9" s="36"/>
      <c r="G9" s="31" t="s">
        <v>19</v>
      </c>
      <c r="H9" s="15"/>
    </row>
    <row r="10" spans="1:14" s="24" customFormat="1" ht="15.75">
      <c r="A10" s="37" t="s">
        <v>20</v>
      </c>
      <c r="B10" s="20" t="s">
        <v>8</v>
      </c>
      <c r="C10" s="21" t="s">
        <v>12</v>
      </c>
      <c r="D10" s="22" t="s">
        <v>13</v>
      </c>
      <c r="E10" s="23" t="s">
        <v>10</v>
      </c>
      <c r="F10" s="23" t="s">
        <v>11</v>
      </c>
      <c r="G10" s="33" t="s">
        <v>14</v>
      </c>
      <c r="H10" s="45" t="s">
        <v>15</v>
      </c>
      <c r="I10" s="32" t="s">
        <v>16</v>
      </c>
      <c r="J10" s="102" t="s">
        <v>35</v>
      </c>
      <c r="K10" s="103" t="s">
        <v>36</v>
      </c>
      <c r="L10" s="105" t="s">
        <v>17</v>
      </c>
      <c r="M10" s="113" t="s">
        <v>37</v>
      </c>
      <c r="N10" s="114" t="s">
        <v>38</v>
      </c>
    </row>
    <row r="11" spans="1:14" ht="43.5" customHeight="1">
      <c r="A11" s="18"/>
      <c r="B11" s="11"/>
      <c r="C11" s="13"/>
      <c r="D11" s="11"/>
      <c r="F11" s="11"/>
      <c r="G11" s="10"/>
      <c r="H11" s="12"/>
      <c r="I11" s="8"/>
      <c r="L11" s="106"/>
      <c r="M11" s="10"/>
      <c r="N11" s="12"/>
    </row>
    <row r="12" spans="1:14" ht="12.75">
      <c r="A12" s="18">
        <v>0</v>
      </c>
      <c r="B12" s="11">
        <f>A12+$B$3</f>
        <v>50</v>
      </c>
      <c r="C12" s="29">
        <f>($B$4*$B$3-A12*$B$5)/($B$3+A12)</f>
        <v>0.005</v>
      </c>
      <c r="D12" s="30">
        <f>($B$4*$B$3-A12*$B$5)/($B$3+A12)</f>
        <v>0.005</v>
      </c>
      <c r="E12" s="11">
        <f>$B$5*A12/B12</f>
        <v>0</v>
      </c>
      <c r="F12" s="11">
        <v>0</v>
      </c>
      <c r="G12" s="29">
        <f>C12</f>
        <v>0.005</v>
      </c>
      <c r="H12" s="46">
        <f>D12</f>
        <v>0.005</v>
      </c>
      <c r="I12" s="42">
        <f>-LOG(G12)</f>
        <v>2.3010299956639813</v>
      </c>
      <c r="J12" s="101">
        <f aca="true" t="shared" si="0" ref="J12:J20">$I$3-$I$4*I12</f>
        <v>0.3478721901170725</v>
      </c>
      <c r="K12" s="101">
        <f>J12-$I$5</f>
        <v>0.1038721901170725</v>
      </c>
      <c r="L12" s="107">
        <f aca="true" t="shared" si="1" ref="L12:L20">-LOG(H12)</f>
        <v>2.3010299956639813</v>
      </c>
      <c r="M12" s="109">
        <f aca="true" t="shared" si="2" ref="M12:M20">$I$3-$I$4*L12</f>
        <v>0.3478721901170725</v>
      </c>
      <c r="N12" s="110">
        <f>M12-$I$5</f>
        <v>0.1038721901170725</v>
      </c>
    </row>
    <row r="13" spans="1:14" ht="12.75">
      <c r="A13" s="18">
        <v>5</v>
      </c>
      <c r="B13" s="11">
        <f aca="true" t="shared" si="3" ref="B13:B32">A13+$B$3</f>
        <v>55</v>
      </c>
      <c r="C13" s="29">
        <f>($B$4*$B$3-A13*$B$5)/($B$3+A13)</f>
        <v>0.0036363636363636364</v>
      </c>
      <c r="D13" s="30">
        <f>($B$4*$B$3-A13*$B$5)/($B$3+A13)</f>
        <v>0.0036363636363636364</v>
      </c>
      <c r="E13" s="38">
        <f aca="true" t="shared" si="4" ref="E13:E22">$B$5*A13/B13</f>
        <v>0.0009090909090909091</v>
      </c>
      <c r="F13" s="11">
        <v>0</v>
      </c>
      <c r="G13" s="29">
        <f aca="true" t="shared" si="5" ref="G13:G20">C13</f>
        <v>0.0036363636363636364</v>
      </c>
      <c r="H13" s="46">
        <f aca="true" t="shared" si="6" ref="H13:H20">D13</f>
        <v>0.0036363636363636364</v>
      </c>
      <c r="I13" s="42">
        <f aca="true" t="shared" si="7" ref="I13:I20">-LOG(G13)</f>
        <v>2.439332693830263</v>
      </c>
      <c r="J13" s="101">
        <f t="shared" si="0"/>
        <v>0.3441380172665829</v>
      </c>
      <c r="K13" s="101">
        <f aca="true" t="shared" si="8" ref="K13:K32">J13-$I$5</f>
        <v>0.10013801726658289</v>
      </c>
      <c r="L13" s="107">
        <f t="shared" si="1"/>
        <v>2.439332693830263</v>
      </c>
      <c r="M13" s="109">
        <f t="shared" si="2"/>
        <v>0.3441380172665829</v>
      </c>
      <c r="N13" s="110">
        <f aca="true" t="shared" si="9" ref="N13:N32">M13-$I$5</f>
        <v>0.10013801726658289</v>
      </c>
    </row>
    <row r="14" spans="1:14" ht="12.75">
      <c r="A14" s="18">
        <v>10</v>
      </c>
      <c r="B14" s="11">
        <f t="shared" si="3"/>
        <v>60</v>
      </c>
      <c r="C14" s="29">
        <f aca="true" t="shared" si="10" ref="C14:C22">($B$4*$B$3-A14*$B$5)/($B$3+A14)</f>
        <v>0.0025</v>
      </c>
      <c r="D14" s="30">
        <f aca="true" t="shared" si="11" ref="D14:D22">($B$4*$B$3-A14*$B$5)/($B$3+A14)</f>
        <v>0.0025</v>
      </c>
      <c r="E14" s="38">
        <f t="shared" si="4"/>
        <v>0.0016666666666666668</v>
      </c>
      <c r="F14" s="11">
        <v>0</v>
      </c>
      <c r="G14" s="29">
        <f t="shared" si="5"/>
        <v>0.0025</v>
      </c>
      <c r="H14" s="46">
        <f t="shared" si="6"/>
        <v>0.0025</v>
      </c>
      <c r="I14" s="42">
        <f t="shared" si="7"/>
        <v>2.6020599913279625</v>
      </c>
      <c r="J14" s="101">
        <f t="shared" si="0"/>
        <v>0.339744380234145</v>
      </c>
      <c r="K14" s="101">
        <f t="shared" si="8"/>
        <v>0.095744380234145</v>
      </c>
      <c r="L14" s="107">
        <f t="shared" si="1"/>
        <v>2.6020599913279625</v>
      </c>
      <c r="M14" s="109">
        <f t="shared" si="2"/>
        <v>0.339744380234145</v>
      </c>
      <c r="N14" s="110">
        <f t="shared" si="9"/>
        <v>0.095744380234145</v>
      </c>
    </row>
    <row r="15" spans="1:14" ht="12.75">
      <c r="A15" s="18">
        <v>15</v>
      </c>
      <c r="B15" s="11">
        <f t="shared" si="3"/>
        <v>65</v>
      </c>
      <c r="C15" s="29">
        <f t="shared" si="10"/>
        <v>0.0015384615384615385</v>
      </c>
      <c r="D15" s="30">
        <f t="shared" si="11"/>
        <v>0.0015384615384615385</v>
      </c>
      <c r="E15" s="38">
        <f t="shared" si="4"/>
        <v>0.0023076923076923075</v>
      </c>
      <c r="F15" s="11">
        <v>0</v>
      </c>
      <c r="G15" s="29">
        <f t="shared" si="5"/>
        <v>0.0015384615384615385</v>
      </c>
      <c r="H15" s="46">
        <f t="shared" si="6"/>
        <v>0.0015384615384615385</v>
      </c>
      <c r="I15" s="42">
        <f t="shared" si="7"/>
        <v>2.8129133566428557</v>
      </c>
      <c r="J15" s="101">
        <f t="shared" si="0"/>
        <v>0.33405133937064285</v>
      </c>
      <c r="K15" s="101">
        <f t="shared" si="8"/>
        <v>0.09005133937064286</v>
      </c>
      <c r="L15" s="107">
        <f t="shared" si="1"/>
        <v>2.8129133566428557</v>
      </c>
      <c r="M15" s="109">
        <f t="shared" si="2"/>
        <v>0.33405133937064285</v>
      </c>
      <c r="N15" s="110">
        <f t="shared" si="9"/>
        <v>0.09005133937064286</v>
      </c>
    </row>
    <row r="16" spans="1:14" ht="12.75">
      <c r="A16" s="18">
        <v>20</v>
      </c>
      <c r="B16" s="11">
        <f t="shared" si="3"/>
        <v>70</v>
      </c>
      <c r="C16" s="29">
        <f t="shared" si="10"/>
        <v>0.0007142857142857142</v>
      </c>
      <c r="D16" s="30">
        <f t="shared" si="11"/>
        <v>0.0007142857142857142</v>
      </c>
      <c r="E16" s="38">
        <f t="shared" si="4"/>
        <v>0.002857142857142857</v>
      </c>
      <c r="F16" s="11">
        <v>0</v>
      </c>
      <c r="G16" s="29">
        <f t="shared" si="5"/>
        <v>0.0007142857142857142</v>
      </c>
      <c r="H16" s="46">
        <f t="shared" si="6"/>
        <v>0.0007142857142857142</v>
      </c>
      <c r="I16" s="42">
        <f t="shared" si="7"/>
        <v>3.146128035678238</v>
      </c>
      <c r="J16" s="101">
        <f t="shared" si="0"/>
        <v>0.32505454303668757</v>
      </c>
      <c r="K16" s="101">
        <f t="shared" si="8"/>
        <v>0.08105454303668758</v>
      </c>
      <c r="L16" s="107">
        <f t="shared" si="1"/>
        <v>3.146128035678238</v>
      </c>
      <c r="M16" s="109">
        <f t="shared" si="2"/>
        <v>0.32505454303668757</v>
      </c>
      <c r="N16" s="110">
        <f t="shared" si="9"/>
        <v>0.08105454303668758</v>
      </c>
    </row>
    <row r="17" spans="1:14" ht="12.75">
      <c r="A17" s="18">
        <v>21</v>
      </c>
      <c r="B17" s="11">
        <f t="shared" si="3"/>
        <v>71</v>
      </c>
      <c r="C17" s="29">
        <f t="shared" si="10"/>
        <v>0.000563380281690141</v>
      </c>
      <c r="D17" s="30">
        <f t="shared" si="11"/>
        <v>0.000563380281690141</v>
      </c>
      <c r="E17" s="38">
        <f t="shared" si="4"/>
        <v>0.0029577464788732395</v>
      </c>
      <c r="F17" s="11">
        <v>0</v>
      </c>
      <c r="G17" s="29">
        <f t="shared" si="5"/>
        <v>0.000563380281690141</v>
      </c>
      <c r="H17" s="46">
        <f t="shared" si="6"/>
        <v>0.000563380281690141</v>
      </c>
      <c r="I17" s="42">
        <f t="shared" si="7"/>
        <v>3.249198357391113</v>
      </c>
      <c r="J17" s="101">
        <f t="shared" si="0"/>
        <v>0.3222716443504399</v>
      </c>
      <c r="K17" s="101">
        <f t="shared" si="8"/>
        <v>0.07827164435043993</v>
      </c>
      <c r="L17" s="107">
        <f t="shared" si="1"/>
        <v>3.249198357391113</v>
      </c>
      <c r="M17" s="109">
        <f t="shared" si="2"/>
        <v>0.3222716443504399</v>
      </c>
      <c r="N17" s="110">
        <f t="shared" si="9"/>
        <v>0.07827164435043993</v>
      </c>
    </row>
    <row r="18" spans="1:14" ht="12.75">
      <c r="A18" s="18">
        <v>22</v>
      </c>
      <c r="B18" s="11">
        <f t="shared" si="3"/>
        <v>72</v>
      </c>
      <c r="C18" s="29">
        <f t="shared" si="10"/>
        <v>0.00041666666666666664</v>
      </c>
      <c r="D18" s="30">
        <f t="shared" si="11"/>
        <v>0.00041666666666666664</v>
      </c>
      <c r="E18" s="38">
        <f t="shared" si="4"/>
        <v>0.0030555555555555557</v>
      </c>
      <c r="F18" s="11">
        <v>0</v>
      </c>
      <c r="G18" s="29">
        <f t="shared" si="5"/>
        <v>0.00041666666666666664</v>
      </c>
      <c r="H18" s="46">
        <f t="shared" si="6"/>
        <v>0.00041666666666666664</v>
      </c>
      <c r="I18" s="42">
        <f t="shared" si="7"/>
        <v>3.380211241711606</v>
      </c>
      <c r="J18" s="101">
        <f t="shared" si="0"/>
        <v>0.3187342964737866</v>
      </c>
      <c r="K18" s="101">
        <f t="shared" si="8"/>
        <v>0.0747342964737866</v>
      </c>
      <c r="L18" s="107">
        <f t="shared" si="1"/>
        <v>3.380211241711606</v>
      </c>
      <c r="M18" s="109">
        <f t="shared" si="2"/>
        <v>0.3187342964737866</v>
      </c>
      <c r="N18" s="110">
        <f t="shared" si="9"/>
        <v>0.0747342964737866</v>
      </c>
    </row>
    <row r="19" spans="1:14" ht="12.75">
      <c r="A19" s="18">
        <v>23</v>
      </c>
      <c r="B19" s="11">
        <f t="shared" si="3"/>
        <v>73</v>
      </c>
      <c r="C19" s="29">
        <f t="shared" si="10"/>
        <v>0.0002739726027397259</v>
      </c>
      <c r="D19" s="30">
        <f t="shared" si="11"/>
        <v>0.0002739726027397259</v>
      </c>
      <c r="E19" s="38">
        <f t="shared" si="4"/>
        <v>0.0031506849315068495</v>
      </c>
      <c r="F19" s="11">
        <v>0</v>
      </c>
      <c r="G19" s="29">
        <f t="shared" si="5"/>
        <v>0.0002739726027397259</v>
      </c>
      <c r="H19" s="46">
        <f t="shared" si="6"/>
        <v>0.0002739726027397259</v>
      </c>
      <c r="I19" s="42">
        <f t="shared" si="7"/>
        <v>3.562292864456475</v>
      </c>
      <c r="J19" s="101">
        <f t="shared" si="0"/>
        <v>0.31381809265967514</v>
      </c>
      <c r="K19" s="101">
        <f t="shared" si="8"/>
        <v>0.06981809265967515</v>
      </c>
      <c r="L19" s="107">
        <f t="shared" si="1"/>
        <v>3.562292864456475</v>
      </c>
      <c r="M19" s="109">
        <f t="shared" si="2"/>
        <v>0.31381809265967514</v>
      </c>
      <c r="N19" s="110">
        <f t="shared" si="9"/>
        <v>0.06981809265967515</v>
      </c>
    </row>
    <row r="20" spans="1:14" ht="12.75">
      <c r="A20" s="18">
        <v>24</v>
      </c>
      <c r="B20" s="11">
        <f t="shared" si="3"/>
        <v>74</v>
      </c>
      <c r="C20" s="29">
        <f t="shared" si="10"/>
        <v>0.00013513513513513525</v>
      </c>
      <c r="D20" s="30">
        <f t="shared" si="11"/>
        <v>0.00013513513513513525</v>
      </c>
      <c r="E20" s="38">
        <f t="shared" si="4"/>
        <v>0.003243243243243243</v>
      </c>
      <c r="F20" s="11">
        <v>0</v>
      </c>
      <c r="G20" s="29">
        <f t="shared" si="5"/>
        <v>0.00013513513513513525</v>
      </c>
      <c r="H20" s="46">
        <f t="shared" si="6"/>
        <v>0.00013513513513513525</v>
      </c>
      <c r="I20" s="42">
        <f t="shared" si="7"/>
        <v>3.869231719730976</v>
      </c>
      <c r="J20" s="101">
        <f t="shared" si="0"/>
        <v>0.3055307435672636</v>
      </c>
      <c r="K20" s="101">
        <f t="shared" si="8"/>
        <v>0.061530743567263624</v>
      </c>
      <c r="L20" s="107">
        <f t="shared" si="1"/>
        <v>3.869231719730976</v>
      </c>
      <c r="M20" s="109">
        <f t="shared" si="2"/>
        <v>0.3055307435672636</v>
      </c>
      <c r="N20" s="110">
        <f t="shared" si="9"/>
        <v>0.061530743567263624</v>
      </c>
    </row>
    <row r="21" spans="1:14" ht="39" customHeight="1">
      <c r="A21" s="18"/>
      <c r="B21" s="11"/>
      <c r="C21" s="10"/>
      <c r="D21" s="11"/>
      <c r="E21" s="38"/>
      <c r="F21" s="11"/>
      <c r="G21" s="10"/>
      <c r="H21" s="12"/>
      <c r="I21" s="19"/>
      <c r="L21" s="106"/>
      <c r="M21" s="10"/>
      <c r="N21" s="12"/>
    </row>
    <row r="22" spans="1:14" ht="12.75">
      <c r="A22" s="18">
        <v>25</v>
      </c>
      <c r="B22" s="11">
        <f t="shared" si="3"/>
        <v>75</v>
      </c>
      <c r="C22" s="29">
        <f t="shared" si="10"/>
        <v>0</v>
      </c>
      <c r="D22" s="30">
        <f t="shared" si="11"/>
        <v>0</v>
      </c>
      <c r="E22" s="38">
        <f t="shared" si="4"/>
        <v>0.0033333333333333335</v>
      </c>
      <c r="F22" s="11">
        <v>0</v>
      </c>
      <c r="G22" s="41">
        <f>SQRT(E22/B7/$F$3)</f>
        <v>4.364357804719848E-07</v>
      </c>
      <c r="H22" s="47">
        <f>SQRT(E22/B7/$F$4)</f>
        <v>4.408667141774054E-06</v>
      </c>
      <c r="I22" s="42">
        <f>-LOG(G22)</f>
        <v>6.3600796517029785</v>
      </c>
      <c r="J22" s="101">
        <f>$I$3-$I$4*I22</f>
        <v>0.23827784940401955</v>
      </c>
      <c r="K22" s="101">
        <f t="shared" si="8"/>
        <v>-0.005722150595980441</v>
      </c>
      <c r="L22" s="107">
        <f>-LOG(H22)</f>
        <v>5.355692689549226</v>
      </c>
      <c r="M22" s="109">
        <f>$I$3-$I$4*L22</f>
        <v>0.26539629738217085</v>
      </c>
      <c r="N22" s="110">
        <f t="shared" si="9"/>
        <v>0.02139629738217086</v>
      </c>
    </row>
    <row r="23" spans="1:14" ht="39.75" customHeight="1">
      <c r="A23" s="18"/>
      <c r="B23" s="11"/>
      <c r="C23" s="10"/>
      <c r="D23" s="11"/>
      <c r="E23" s="38"/>
      <c r="F23" s="11"/>
      <c r="G23" s="10"/>
      <c r="H23" s="12"/>
      <c r="I23" s="8"/>
      <c r="L23" s="106"/>
      <c r="M23" s="10"/>
      <c r="N23" s="12"/>
    </row>
    <row r="24" spans="1:14" ht="12.75">
      <c r="A24" s="18">
        <v>26</v>
      </c>
      <c r="B24" s="11">
        <f t="shared" si="3"/>
        <v>76</v>
      </c>
      <c r="C24" s="10">
        <v>0</v>
      </c>
      <c r="D24" s="11">
        <v>0</v>
      </c>
      <c r="E24" s="38">
        <f>$B$4*$B$3/($B$3+A24)</f>
        <v>0.003289473684210526</v>
      </c>
      <c r="F24" s="38">
        <f>($B$5*A24-$B$3*$B$4)/B24</f>
        <v>0.00013157894736842116</v>
      </c>
      <c r="G24" s="41">
        <f>E24/$F$3/F24/$B$7</f>
        <v>1.4285714285714274E-09</v>
      </c>
      <c r="H24" s="48">
        <f>E24/$F$4/F24/$B$7</f>
        <v>1.4577259475218649E-07</v>
      </c>
      <c r="I24" s="42">
        <f>-LOG(G24)</f>
        <v>8.845098040014257</v>
      </c>
      <c r="J24" s="101">
        <f aca="true" t="shared" si="12" ref="J24:J32">$I$3-$I$4*I24</f>
        <v>0.17118235291961503</v>
      </c>
      <c r="K24" s="101">
        <f t="shared" si="8"/>
        <v>-0.07281764708038496</v>
      </c>
      <c r="L24" s="107">
        <f aca="true" t="shared" si="13" ref="L24:L32">-LOG(H24)</f>
        <v>6.836324115706752</v>
      </c>
      <c r="M24" s="109">
        <f aca="true" t="shared" si="14" ref="M24:M32">$I$3-$I$4*L24</f>
        <v>0.22541924887591766</v>
      </c>
      <c r="N24" s="110">
        <f t="shared" si="9"/>
        <v>-0.018580751124082334</v>
      </c>
    </row>
    <row r="25" spans="1:14" ht="12.75">
      <c r="A25" s="18">
        <v>27</v>
      </c>
      <c r="B25" s="11">
        <f t="shared" si="3"/>
        <v>77</v>
      </c>
      <c r="C25" s="10">
        <v>0</v>
      </c>
      <c r="D25" s="11">
        <v>0</v>
      </c>
      <c r="E25" s="38">
        <f aca="true" t="shared" si="15" ref="E25:E32">$B$4*$B$3/($B$3+A25)</f>
        <v>0.003246753246753247</v>
      </c>
      <c r="F25" s="38">
        <f aca="true" t="shared" si="16" ref="F25:F32">($B$5*A25-$B$3*$B$4)/B25</f>
        <v>0.00025974025974025996</v>
      </c>
      <c r="G25" s="41">
        <f aca="true" t="shared" si="17" ref="G25:G32">E25/$F$3/F25/$B$7</f>
        <v>7.142857142857138E-10</v>
      </c>
      <c r="H25" s="48">
        <f aca="true" t="shared" si="18" ref="H25:H32">E25/$F$4/F25/$B$7</f>
        <v>7.288629737609324E-08</v>
      </c>
      <c r="I25" s="42">
        <f aca="true" t="shared" si="19" ref="I25:I32">-LOG(G25)</f>
        <v>9.146128035678238</v>
      </c>
      <c r="J25" s="101">
        <f t="shared" si="12"/>
        <v>0.16305454303668754</v>
      </c>
      <c r="K25" s="101">
        <f t="shared" si="8"/>
        <v>-0.08094545696331246</v>
      </c>
      <c r="L25" s="107">
        <f t="shared" si="13"/>
        <v>7.137354111370733</v>
      </c>
      <c r="M25" s="109">
        <f t="shared" si="14"/>
        <v>0.21729143899299017</v>
      </c>
      <c r="N25" s="110">
        <f t="shared" si="9"/>
        <v>-0.02670856100700983</v>
      </c>
    </row>
    <row r="26" spans="1:14" ht="12.75">
      <c r="A26" s="18">
        <v>28</v>
      </c>
      <c r="B26" s="11">
        <f t="shared" si="3"/>
        <v>78</v>
      </c>
      <c r="C26" s="10">
        <v>0</v>
      </c>
      <c r="D26" s="11">
        <v>0</v>
      </c>
      <c r="E26" s="38">
        <f t="shared" si="15"/>
        <v>0.003205128205128205</v>
      </c>
      <c r="F26" s="38">
        <f t="shared" si="16"/>
        <v>0.00038461538461538494</v>
      </c>
      <c r="G26" s="41">
        <f t="shared" si="17"/>
        <v>4.761904761904758E-10</v>
      </c>
      <c r="H26" s="48">
        <f t="shared" si="18"/>
        <v>4.859086491739549E-08</v>
      </c>
      <c r="I26" s="42">
        <f t="shared" si="19"/>
        <v>9.32221929473392</v>
      </c>
      <c r="J26" s="101">
        <f t="shared" si="12"/>
        <v>0.15830007904218413</v>
      </c>
      <c r="K26" s="101">
        <f t="shared" si="8"/>
        <v>-0.08569992095781587</v>
      </c>
      <c r="L26" s="107">
        <f t="shared" si="13"/>
        <v>7.313445370426415</v>
      </c>
      <c r="M26" s="109">
        <f t="shared" si="14"/>
        <v>0.21253697499848678</v>
      </c>
      <c r="N26" s="110">
        <f t="shared" si="9"/>
        <v>-0.03146302500151321</v>
      </c>
    </row>
    <row r="27" spans="1:14" ht="12.75">
      <c r="A27" s="18">
        <v>29</v>
      </c>
      <c r="B27" s="11">
        <f t="shared" si="3"/>
        <v>79</v>
      </c>
      <c r="C27" s="10">
        <v>0</v>
      </c>
      <c r="D27" s="11">
        <v>0</v>
      </c>
      <c r="E27" s="38">
        <f t="shared" si="15"/>
        <v>0.0031645569620253164</v>
      </c>
      <c r="F27" s="38">
        <f t="shared" si="16"/>
        <v>0.0005063291139240503</v>
      </c>
      <c r="G27" s="41">
        <f t="shared" si="17"/>
        <v>3.5714285714285736E-10</v>
      </c>
      <c r="H27" s="48">
        <f t="shared" si="18"/>
        <v>3.644314868804667E-08</v>
      </c>
      <c r="I27" s="42">
        <f t="shared" si="19"/>
        <v>9.44715803134222</v>
      </c>
      <c r="J27" s="101">
        <f t="shared" si="12"/>
        <v>0.15492673315376004</v>
      </c>
      <c r="K27" s="101">
        <f t="shared" si="8"/>
        <v>-0.08907326684623995</v>
      </c>
      <c r="L27" s="107">
        <f t="shared" si="13"/>
        <v>7.438384107034714</v>
      </c>
      <c r="M27" s="109">
        <f t="shared" si="14"/>
        <v>0.2091636291100627</v>
      </c>
      <c r="N27" s="110">
        <f t="shared" si="9"/>
        <v>-0.034836370889937296</v>
      </c>
    </row>
    <row r="28" spans="1:14" ht="12.75">
      <c r="A28" s="18">
        <v>30</v>
      </c>
      <c r="B28" s="11">
        <f t="shared" si="3"/>
        <v>80</v>
      </c>
      <c r="C28" s="10">
        <v>0</v>
      </c>
      <c r="D28" s="11">
        <v>0</v>
      </c>
      <c r="E28" s="38">
        <f t="shared" si="15"/>
        <v>0.003125</v>
      </c>
      <c r="F28" s="38">
        <f t="shared" si="16"/>
        <v>0.0006249999999999999</v>
      </c>
      <c r="G28" s="41">
        <f t="shared" si="17"/>
        <v>2.8571428571428576E-10</v>
      </c>
      <c r="H28" s="48">
        <f t="shared" si="18"/>
        <v>2.9154518950437327E-08</v>
      </c>
      <c r="I28" s="42">
        <f t="shared" si="19"/>
        <v>9.544068044350276</v>
      </c>
      <c r="J28" s="101">
        <f t="shared" si="12"/>
        <v>0.15231016280254256</v>
      </c>
      <c r="K28" s="101">
        <f t="shared" si="8"/>
        <v>-0.09168983719745744</v>
      </c>
      <c r="L28" s="107">
        <f t="shared" si="13"/>
        <v>7.535294120042771</v>
      </c>
      <c r="M28" s="109">
        <f t="shared" si="14"/>
        <v>0.20654705875884516</v>
      </c>
      <c r="N28" s="110">
        <f t="shared" si="9"/>
        <v>-0.037452941241154836</v>
      </c>
    </row>
    <row r="29" spans="1:14" ht="12.75">
      <c r="A29" s="18">
        <v>35</v>
      </c>
      <c r="B29" s="11">
        <f t="shared" si="3"/>
        <v>85</v>
      </c>
      <c r="C29" s="10">
        <v>0</v>
      </c>
      <c r="D29" s="11">
        <v>0</v>
      </c>
      <c r="E29" s="38">
        <f t="shared" si="15"/>
        <v>0.0029411764705882353</v>
      </c>
      <c r="F29" s="38">
        <f t="shared" si="16"/>
        <v>0.0011764705882352944</v>
      </c>
      <c r="G29" s="41">
        <f t="shared" si="17"/>
        <v>1.428571428571428E-10</v>
      </c>
      <c r="H29" s="48">
        <f t="shared" si="18"/>
        <v>1.4577259475218655E-08</v>
      </c>
      <c r="I29" s="42">
        <f t="shared" si="19"/>
        <v>9.845098040014257</v>
      </c>
      <c r="J29" s="101">
        <f t="shared" si="12"/>
        <v>0.14418235291961506</v>
      </c>
      <c r="K29" s="101">
        <f t="shared" si="8"/>
        <v>-0.09981764708038493</v>
      </c>
      <c r="L29" s="107">
        <f t="shared" si="13"/>
        <v>7.836324115706752</v>
      </c>
      <c r="M29" s="109">
        <f t="shared" si="14"/>
        <v>0.19841924887591766</v>
      </c>
      <c r="N29" s="110">
        <f t="shared" si="9"/>
        <v>-0.04558075112408233</v>
      </c>
    </row>
    <row r="30" spans="1:14" ht="12.75">
      <c r="A30" s="18">
        <v>40</v>
      </c>
      <c r="B30" s="11">
        <f t="shared" si="3"/>
        <v>90</v>
      </c>
      <c r="C30" s="10">
        <v>0</v>
      </c>
      <c r="D30" s="11">
        <v>0</v>
      </c>
      <c r="E30" s="38">
        <f t="shared" si="15"/>
        <v>0.002777777777777778</v>
      </c>
      <c r="F30" s="38">
        <f t="shared" si="16"/>
        <v>0.001666666666666667</v>
      </c>
      <c r="G30" s="41">
        <f t="shared" si="17"/>
        <v>9.523809523809523E-11</v>
      </c>
      <c r="H30" s="48">
        <f t="shared" si="18"/>
        <v>9.718172983479106E-09</v>
      </c>
      <c r="I30" s="42">
        <f t="shared" si="19"/>
        <v>10.021189299069938</v>
      </c>
      <c r="J30" s="101">
        <f t="shared" si="12"/>
        <v>0.13942788892511165</v>
      </c>
      <c r="K30" s="101">
        <f t="shared" si="8"/>
        <v>-0.10457211107488834</v>
      </c>
      <c r="L30" s="107">
        <f t="shared" si="13"/>
        <v>8.012415374762433</v>
      </c>
      <c r="M30" s="109">
        <f t="shared" si="14"/>
        <v>0.19366478488141428</v>
      </c>
      <c r="N30" s="110">
        <f t="shared" si="9"/>
        <v>-0.05033521511858571</v>
      </c>
    </row>
    <row r="31" spans="1:14" ht="12.75">
      <c r="A31" s="18">
        <v>45</v>
      </c>
      <c r="B31" s="11">
        <f t="shared" si="3"/>
        <v>95</v>
      </c>
      <c r="C31" s="10">
        <v>0</v>
      </c>
      <c r="D31" s="11">
        <v>0</v>
      </c>
      <c r="E31" s="38">
        <f t="shared" si="15"/>
        <v>0.002631578947368421</v>
      </c>
      <c r="F31" s="38">
        <f t="shared" si="16"/>
        <v>0.002105263157894737</v>
      </c>
      <c r="G31" s="41">
        <f t="shared" si="17"/>
        <v>7.142857142857143E-11</v>
      </c>
      <c r="H31" s="48">
        <f t="shared" si="18"/>
        <v>7.28862973760933E-09</v>
      </c>
      <c r="I31" s="42">
        <f t="shared" si="19"/>
        <v>10.146128035678238</v>
      </c>
      <c r="J31" s="101">
        <f t="shared" si="12"/>
        <v>0.13605454303668757</v>
      </c>
      <c r="K31" s="101">
        <f t="shared" si="8"/>
        <v>-0.10794545696331243</v>
      </c>
      <c r="L31" s="107">
        <f t="shared" si="13"/>
        <v>8.137354111370733</v>
      </c>
      <c r="M31" s="109">
        <f t="shared" si="14"/>
        <v>0.19029143899299017</v>
      </c>
      <c r="N31" s="110">
        <f t="shared" si="9"/>
        <v>-0.053708561007009825</v>
      </c>
    </row>
    <row r="32" spans="1:14" ht="12.75">
      <c r="A32" s="28">
        <v>50</v>
      </c>
      <c r="B32" s="25">
        <f t="shared" si="3"/>
        <v>100</v>
      </c>
      <c r="C32" s="26">
        <v>0</v>
      </c>
      <c r="D32" s="25">
        <v>0</v>
      </c>
      <c r="E32" s="39">
        <f t="shared" si="15"/>
        <v>0.0025</v>
      </c>
      <c r="F32" s="40">
        <f t="shared" si="16"/>
        <v>0.0025</v>
      </c>
      <c r="G32" s="43">
        <f t="shared" si="17"/>
        <v>5.7142857142857146E-11</v>
      </c>
      <c r="H32" s="49">
        <f t="shared" si="18"/>
        <v>5.830903790087464E-09</v>
      </c>
      <c r="I32" s="44">
        <f t="shared" si="19"/>
        <v>10.243038048686294</v>
      </c>
      <c r="J32" s="104">
        <f t="shared" si="12"/>
        <v>0.13343797268547003</v>
      </c>
      <c r="K32" s="104">
        <f t="shared" si="8"/>
        <v>-0.11056202731452996</v>
      </c>
      <c r="L32" s="108">
        <f t="shared" si="13"/>
        <v>8.23426412437879</v>
      </c>
      <c r="M32" s="111">
        <f t="shared" si="14"/>
        <v>0.18767486864177266</v>
      </c>
      <c r="N32" s="112">
        <f t="shared" si="9"/>
        <v>-0.05632513135822734</v>
      </c>
    </row>
    <row r="33" spans="1:10" s="11" customFormat="1" ht="12.75">
      <c r="A33" s="19"/>
      <c r="I33" s="19"/>
      <c r="J33" s="19"/>
    </row>
    <row r="34" spans="1:10" s="11" customFormat="1" ht="12.75">
      <c r="A34" s="19"/>
      <c r="I34" s="19"/>
      <c r="J34" s="19"/>
    </row>
    <row r="35" spans="1:10" s="11" customFormat="1" ht="12.75">
      <c r="A35" s="19"/>
      <c r="I35" s="19"/>
      <c r="J35" s="19"/>
    </row>
    <row r="36" spans="1:10" s="11" customFormat="1" ht="12.75">
      <c r="A36" s="19"/>
      <c r="I36" s="19"/>
      <c r="J36" s="19"/>
    </row>
    <row r="37" spans="1:10" s="11" customFormat="1" ht="12.75">
      <c r="A37" s="19"/>
      <c r="I37" s="19"/>
      <c r="J37" s="19"/>
    </row>
    <row r="38" spans="1:10" s="11" customFormat="1" ht="12.75">
      <c r="A38" s="19"/>
      <c r="I38" s="19"/>
      <c r="J38" s="19"/>
    </row>
    <row r="39" s="11" customFormat="1" ht="12.75">
      <c r="A39" s="19"/>
    </row>
    <row r="40" s="11" customFormat="1" ht="12.75"/>
    <row r="41" s="11" customFormat="1" ht="12.75"/>
    <row r="42" s="11" customFormat="1" ht="12.75"/>
  </sheetData>
  <printOptions/>
  <pageMargins left="0.27" right="0.24" top="1" bottom="1" header="0.5" footer="0.5"/>
  <pageSetup horizontalDpi="600" verticalDpi="600" orientation="landscape" paperSize="9" scale="65" r:id="rId10"/>
  <drawing r:id="rId9"/>
  <legacyDrawing r:id="rId8"/>
  <oleObjects>
    <oleObject progId="Equation.3" shapeId="1865633" r:id="rId1"/>
    <oleObject progId="Equation.3" shapeId="1866231" r:id="rId2"/>
    <oleObject progId="Equation.3" shapeId="1925393" r:id="rId3"/>
    <oleObject progId="Equation.3" shapeId="1927200" r:id="rId4"/>
    <oleObject progId="Equation.3" shapeId="1930529" r:id="rId5"/>
    <oleObject progId="Equation.3" shapeId="1931787" r:id="rId6"/>
    <oleObject progId="Equation.3" shapeId="193363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J7" sqref="J7"/>
    </sheetView>
  </sheetViews>
  <sheetFormatPr defaultColWidth="9.140625" defaultRowHeight="12.75"/>
  <cols>
    <col min="1" max="1" width="13.421875" style="0" customWidth="1"/>
    <col min="2" max="2" width="12.00390625" style="0" customWidth="1"/>
    <col min="3" max="3" width="18.421875" style="0" customWidth="1"/>
    <col min="4" max="4" width="17.00390625" style="0" customWidth="1"/>
    <col min="5" max="5" width="14.421875" style="0" customWidth="1"/>
    <col min="6" max="6" width="11.8515625" style="0" customWidth="1"/>
    <col min="7" max="7" width="14.8515625" style="0" customWidth="1"/>
    <col min="8" max="8" width="10.7109375" style="0" customWidth="1"/>
    <col min="10" max="10" width="11.00390625" style="0" customWidth="1"/>
    <col min="11" max="11" width="7.00390625" style="0" customWidth="1"/>
    <col min="12" max="12" width="11.421875" style="0" customWidth="1"/>
    <col min="13" max="13" width="7.7109375" style="0" customWidth="1"/>
    <col min="14" max="14" width="6.8515625" style="0" customWidth="1"/>
    <col min="15" max="15" width="6.00390625" style="0" customWidth="1"/>
    <col min="16" max="16" width="6.8515625" style="0" customWidth="1"/>
    <col min="17" max="17" width="6.5742187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7.421875" style="0" customWidth="1"/>
  </cols>
  <sheetData>
    <row r="1" ht="14.25">
      <c r="A1" s="8" t="s">
        <v>9</v>
      </c>
    </row>
    <row r="2" spans="8:10" ht="15.75">
      <c r="H2" s="1" t="s">
        <v>31</v>
      </c>
      <c r="I2" s="101">
        <v>0.41</v>
      </c>
      <c r="J2" t="s">
        <v>33</v>
      </c>
    </row>
    <row r="3" spans="1:10" ht="15.75">
      <c r="A3" s="62" t="s">
        <v>0</v>
      </c>
      <c r="B3" s="14">
        <v>50</v>
      </c>
      <c r="C3" s="63" t="s">
        <v>1</v>
      </c>
      <c r="D3" s="66" t="s">
        <v>4</v>
      </c>
      <c r="E3" s="67">
        <v>50000000000</v>
      </c>
      <c r="H3" s="1" t="s">
        <v>32</v>
      </c>
      <c r="I3">
        <v>0.027</v>
      </c>
      <c r="J3" t="s">
        <v>30</v>
      </c>
    </row>
    <row r="4" spans="1:11" ht="15.75">
      <c r="A4" s="64" t="s">
        <v>2</v>
      </c>
      <c r="B4" s="11">
        <v>0.005</v>
      </c>
      <c r="C4" s="12" t="s">
        <v>3</v>
      </c>
      <c r="D4" s="16" t="s">
        <v>5</v>
      </c>
      <c r="E4" s="68">
        <v>490000000</v>
      </c>
      <c r="H4" s="1" t="s">
        <v>34</v>
      </c>
      <c r="I4">
        <v>0.244</v>
      </c>
      <c r="J4" t="s">
        <v>33</v>
      </c>
      <c r="K4" s="1" t="s">
        <v>47</v>
      </c>
    </row>
    <row r="5" spans="1:11" ht="15.75">
      <c r="A5" s="65" t="s">
        <v>21</v>
      </c>
      <c r="B5" s="25">
        <v>0.01</v>
      </c>
      <c r="C5" s="27" t="s">
        <v>3</v>
      </c>
      <c r="D5" s="4"/>
      <c r="E5" s="5"/>
      <c r="K5" s="127" t="s">
        <v>48</v>
      </c>
    </row>
    <row r="7" spans="1:8" ht="12.75">
      <c r="A7" s="69" t="s">
        <v>6</v>
      </c>
      <c r="B7" s="70">
        <v>6</v>
      </c>
      <c r="C7" s="58" t="s">
        <v>6</v>
      </c>
      <c r="D7" s="59">
        <v>8</v>
      </c>
      <c r="E7" s="54" t="s">
        <v>6</v>
      </c>
      <c r="F7" s="55">
        <v>10</v>
      </c>
      <c r="G7" s="50" t="s">
        <v>6</v>
      </c>
      <c r="H7" s="51">
        <v>12</v>
      </c>
    </row>
    <row r="8" spans="1:8" ht="14.25">
      <c r="A8" s="71" t="s">
        <v>25</v>
      </c>
      <c r="B8" s="72">
        <v>2.2E-05</v>
      </c>
      <c r="C8" s="60" t="s">
        <v>24</v>
      </c>
      <c r="D8" s="61">
        <v>0.0054</v>
      </c>
      <c r="E8" s="56" t="s">
        <v>22</v>
      </c>
      <c r="F8" s="57">
        <v>0.35</v>
      </c>
      <c r="G8" s="52" t="s">
        <v>23</v>
      </c>
      <c r="H8" s="53">
        <v>0.98</v>
      </c>
    </row>
    <row r="10" spans="3:7" ht="12.75">
      <c r="C10" s="34" t="s">
        <v>18</v>
      </c>
      <c r="D10" s="35"/>
      <c r="E10" s="36"/>
      <c r="F10" s="31" t="s">
        <v>19</v>
      </c>
      <c r="G10" s="15"/>
    </row>
    <row r="11" spans="1:21" s="24" customFormat="1" ht="15.75">
      <c r="A11" s="37" t="s">
        <v>20</v>
      </c>
      <c r="B11" s="20" t="s">
        <v>8</v>
      </c>
      <c r="C11" s="21" t="s">
        <v>12</v>
      </c>
      <c r="D11" s="23" t="s">
        <v>10</v>
      </c>
      <c r="E11" s="23" t="s">
        <v>11</v>
      </c>
      <c r="F11" s="73" t="s">
        <v>26</v>
      </c>
      <c r="G11" s="74" t="s">
        <v>16</v>
      </c>
      <c r="H11" s="80" t="s">
        <v>27</v>
      </c>
      <c r="I11" s="81" t="s">
        <v>16</v>
      </c>
      <c r="J11" s="86" t="s">
        <v>28</v>
      </c>
      <c r="K11" s="87" t="s">
        <v>16</v>
      </c>
      <c r="L11" s="92" t="s">
        <v>29</v>
      </c>
      <c r="M11" s="93" t="s">
        <v>16</v>
      </c>
      <c r="N11" s="124" t="s">
        <v>45</v>
      </c>
      <c r="O11" s="125" t="s">
        <v>46</v>
      </c>
      <c r="P11" s="115" t="s">
        <v>39</v>
      </c>
      <c r="Q11" s="116" t="s">
        <v>40</v>
      </c>
      <c r="R11" s="117" t="s">
        <v>41</v>
      </c>
      <c r="S11" s="118" t="s">
        <v>42</v>
      </c>
      <c r="T11" s="119" t="s">
        <v>43</v>
      </c>
      <c r="U11" s="120" t="s">
        <v>44</v>
      </c>
    </row>
    <row r="12" spans="1:21" ht="45.75" customHeight="1">
      <c r="A12" s="18">
        <v>0</v>
      </c>
      <c r="B12" s="11">
        <f aca="true" t="shared" si="0" ref="B12:B30">A12+$B$3</f>
        <v>50</v>
      </c>
      <c r="C12" s="29">
        <f aca="true" t="shared" si="1" ref="C12:C21">($B$4*$B$3-A12*$B$5)/($B$3+A12)</f>
        <v>0.005</v>
      </c>
      <c r="D12" s="11">
        <f aca="true" t="shared" si="2" ref="D12:D21">$B$5*A12/B12</f>
        <v>0</v>
      </c>
      <c r="E12" s="11">
        <v>0</v>
      </c>
      <c r="F12" s="75">
        <f aca="true" t="shared" si="3" ref="F12:F20">C12</f>
        <v>0.005</v>
      </c>
      <c r="G12" s="76">
        <f aca="true" t="shared" si="4" ref="G12:G30">-LOG(F12)</f>
        <v>2.3010299956639813</v>
      </c>
      <c r="H12" s="82">
        <f aca="true" t="shared" si="5" ref="H12:H20">C12</f>
        <v>0.005</v>
      </c>
      <c r="I12" s="83">
        <f aca="true" t="shared" si="6" ref="I12:I30">-LOG(H12)</f>
        <v>2.3010299956639813</v>
      </c>
      <c r="J12" s="88">
        <f aca="true" t="shared" si="7" ref="J12:J20">C12</f>
        <v>0.005</v>
      </c>
      <c r="K12" s="89">
        <f aca="true" t="shared" si="8" ref="K12:K30">-LOG(J12)</f>
        <v>2.3010299956639813</v>
      </c>
      <c r="L12" s="94">
        <f aca="true" t="shared" si="9" ref="L12:L20">C12</f>
        <v>0.005</v>
      </c>
      <c r="M12" s="95">
        <f aca="true" t="shared" si="10" ref="M12:M30">-LOG(L12)</f>
        <v>2.3010299956639813</v>
      </c>
      <c r="N12" s="126">
        <f>$I$2-$I$3*G12</f>
        <v>0.3478721901170725</v>
      </c>
      <c r="O12" s="126">
        <f aca="true" t="shared" si="11" ref="O12:O30">N12-$I$4</f>
        <v>0.1038721901170725</v>
      </c>
      <c r="P12" s="121">
        <f>$I$2-$I$3*I12</f>
        <v>0.3478721901170725</v>
      </c>
      <c r="Q12" s="121">
        <f aca="true" t="shared" si="12" ref="Q12:Q28">P12-$I$4</f>
        <v>0.1038721901170725</v>
      </c>
      <c r="R12" s="122">
        <f>$I$2-$I$3*K12</f>
        <v>0.3478721901170725</v>
      </c>
      <c r="S12" s="122">
        <f aca="true" t="shared" si="13" ref="S12:S28">R12-$I$4</f>
        <v>0.1038721901170725</v>
      </c>
      <c r="T12" s="123">
        <f>$I$2-$I$3*M12</f>
        <v>0.3478721901170725</v>
      </c>
      <c r="U12" s="123">
        <f aca="true" t="shared" si="14" ref="U12:U30">T12-$I$4</f>
        <v>0.1038721901170725</v>
      </c>
    </row>
    <row r="13" spans="1:21" ht="12.75">
      <c r="A13" s="18">
        <v>5</v>
      </c>
      <c r="B13" s="11">
        <f t="shared" si="0"/>
        <v>55</v>
      </c>
      <c r="C13" s="29">
        <f t="shared" si="1"/>
        <v>0.0036363636363636364</v>
      </c>
      <c r="D13" s="38">
        <f t="shared" si="2"/>
        <v>0.0009090909090909091</v>
      </c>
      <c r="E13" s="11">
        <v>0</v>
      </c>
      <c r="F13" s="75">
        <f t="shared" si="3"/>
        <v>0.0036363636363636364</v>
      </c>
      <c r="G13" s="76">
        <f t="shared" si="4"/>
        <v>2.439332693830263</v>
      </c>
      <c r="H13" s="82">
        <f t="shared" si="5"/>
        <v>0.0036363636363636364</v>
      </c>
      <c r="I13" s="83">
        <f t="shared" si="6"/>
        <v>2.439332693830263</v>
      </c>
      <c r="J13" s="88">
        <f t="shared" si="7"/>
        <v>0.0036363636363636364</v>
      </c>
      <c r="K13" s="89">
        <f t="shared" si="8"/>
        <v>2.439332693830263</v>
      </c>
      <c r="L13" s="94">
        <f t="shared" si="9"/>
        <v>0.0036363636363636364</v>
      </c>
      <c r="M13" s="95">
        <f t="shared" si="10"/>
        <v>2.439332693830263</v>
      </c>
      <c r="N13" s="126">
        <f aca="true" t="shared" si="15" ref="N13:N30">$I$2-$I$3*G13</f>
        <v>0.3441380172665829</v>
      </c>
      <c r="O13" s="126">
        <f t="shared" si="11"/>
        <v>0.10013801726658289</v>
      </c>
      <c r="P13" s="121">
        <f aca="true" t="shared" si="16" ref="P13:P30">$I$2-$I$3*I13</f>
        <v>0.3441380172665829</v>
      </c>
      <c r="Q13" s="121">
        <f t="shared" si="12"/>
        <v>0.10013801726658289</v>
      </c>
      <c r="R13" s="122">
        <f aca="true" t="shared" si="17" ref="R13:R30">$I$2-$I$3*K13</f>
        <v>0.3441380172665829</v>
      </c>
      <c r="S13" s="122">
        <f t="shared" si="13"/>
        <v>0.10013801726658289</v>
      </c>
      <c r="T13" s="123">
        <f aca="true" t="shared" si="18" ref="T13:T30">$I$2-$I$3*M13</f>
        <v>0.3441380172665829</v>
      </c>
      <c r="U13" s="123">
        <f t="shared" si="14"/>
        <v>0.10013801726658289</v>
      </c>
    </row>
    <row r="14" spans="1:21" ht="12.75">
      <c r="A14" s="18">
        <v>10</v>
      </c>
      <c r="B14" s="11">
        <f t="shared" si="0"/>
        <v>60</v>
      </c>
      <c r="C14" s="29">
        <f t="shared" si="1"/>
        <v>0.0025</v>
      </c>
      <c r="D14" s="38">
        <f t="shared" si="2"/>
        <v>0.0016666666666666668</v>
      </c>
      <c r="E14" s="11">
        <v>0</v>
      </c>
      <c r="F14" s="75">
        <f t="shared" si="3"/>
        <v>0.0025</v>
      </c>
      <c r="G14" s="76">
        <f t="shared" si="4"/>
        <v>2.6020599913279625</v>
      </c>
      <c r="H14" s="82">
        <f t="shared" si="5"/>
        <v>0.0025</v>
      </c>
      <c r="I14" s="83">
        <f t="shared" si="6"/>
        <v>2.6020599913279625</v>
      </c>
      <c r="J14" s="88">
        <f t="shared" si="7"/>
        <v>0.0025</v>
      </c>
      <c r="K14" s="89">
        <f t="shared" si="8"/>
        <v>2.6020599913279625</v>
      </c>
      <c r="L14" s="94">
        <f t="shared" si="9"/>
        <v>0.0025</v>
      </c>
      <c r="M14" s="95">
        <f t="shared" si="10"/>
        <v>2.6020599913279625</v>
      </c>
      <c r="N14" s="126">
        <f t="shared" si="15"/>
        <v>0.339744380234145</v>
      </c>
      <c r="O14" s="126">
        <f t="shared" si="11"/>
        <v>0.095744380234145</v>
      </c>
      <c r="P14" s="121">
        <f t="shared" si="16"/>
        <v>0.339744380234145</v>
      </c>
      <c r="Q14" s="121">
        <f t="shared" si="12"/>
        <v>0.095744380234145</v>
      </c>
      <c r="R14" s="122">
        <f t="shared" si="17"/>
        <v>0.339744380234145</v>
      </c>
      <c r="S14" s="122">
        <f t="shared" si="13"/>
        <v>0.095744380234145</v>
      </c>
      <c r="T14" s="123">
        <f t="shared" si="18"/>
        <v>0.339744380234145</v>
      </c>
      <c r="U14" s="123">
        <f t="shared" si="14"/>
        <v>0.095744380234145</v>
      </c>
    </row>
    <row r="15" spans="1:21" ht="12.75">
      <c r="A15" s="18">
        <v>15</v>
      </c>
      <c r="B15" s="11">
        <f t="shared" si="0"/>
        <v>65</v>
      </c>
      <c r="C15" s="29">
        <f t="shared" si="1"/>
        <v>0.0015384615384615385</v>
      </c>
      <c r="D15" s="38">
        <f t="shared" si="2"/>
        <v>0.0023076923076923075</v>
      </c>
      <c r="E15" s="11">
        <v>0</v>
      </c>
      <c r="F15" s="75">
        <f t="shared" si="3"/>
        <v>0.0015384615384615385</v>
      </c>
      <c r="G15" s="76">
        <f t="shared" si="4"/>
        <v>2.8129133566428557</v>
      </c>
      <c r="H15" s="82">
        <f t="shared" si="5"/>
        <v>0.0015384615384615385</v>
      </c>
      <c r="I15" s="83">
        <f t="shared" si="6"/>
        <v>2.8129133566428557</v>
      </c>
      <c r="J15" s="88">
        <f t="shared" si="7"/>
        <v>0.0015384615384615385</v>
      </c>
      <c r="K15" s="89">
        <f t="shared" si="8"/>
        <v>2.8129133566428557</v>
      </c>
      <c r="L15" s="94">
        <f t="shared" si="9"/>
        <v>0.0015384615384615385</v>
      </c>
      <c r="M15" s="95">
        <f t="shared" si="10"/>
        <v>2.8129133566428557</v>
      </c>
      <c r="N15" s="126">
        <f t="shared" si="15"/>
        <v>0.33405133937064285</v>
      </c>
      <c r="O15" s="126">
        <f t="shared" si="11"/>
        <v>0.09005133937064286</v>
      </c>
      <c r="P15" s="121">
        <f t="shared" si="16"/>
        <v>0.33405133937064285</v>
      </c>
      <c r="Q15" s="121">
        <f t="shared" si="12"/>
        <v>0.09005133937064286</v>
      </c>
      <c r="R15" s="122">
        <f t="shared" si="17"/>
        <v>0.33405133937064285</v>
      </c>
      <c r="S15" s="122">
        <f t="shared" si="13"/>
        <v>0.09005133937064286</v>
      </c>
      <c r="T15" s="123">
        <f t="shared" si="18"/>
        <v>0.33405133937064285</v>
      </c>
      <c r="U15" s="123">
        <f t="shared" si="14"/>
        <v>0.09005133937064286</v>
      </c>
    </row>
    <row r="16" spans="1:21" ht="12.75">
      <c r="A16" s="18">
        <v>20</v>
      </c>
      <c r="B16" s="11">
        <f t="shared" si="0"/>
        <v>70</v>
      </c>
      <c r="C16" s="29">
        <f t="shared" si="1"/>
        <v>0.0007142857142857142</v>
      </c>
      <c r="D16" s="38">
        <f t="shared" si="2"/>
        <v>0.002857142857142857</v>
      </c>
      <c r="E16" s="11">
        <v>0</v>
      </c>
      <c r="F16" s="75">
        <f t="shared" si="3"/>
        <v>0.0007142857142857142</v>
      </c>
      <c r="G16" s="76">
        <f t="shared" si="4"/>
        <v>3.146128035678238</v>
      </c>
      <c r="H16" s="82">
        <f t="shared" si="5"/>
        <v>0.0007142857142857142</v>
      </c>
      <c r="I16" s="83">
        <f t="shared" si="6"/>
        <v>3.146128035678238</v>
      </c>
      <c r="J16" s="88">
        <f t="shared" si="7"/>
        <v>0.0007142857142857142</v>
      </c>
      <c r="K16" s="89">
        <f t="shared" si="8"/>
        <v>3.146128035678238</v>
      </c>
      <c r="L16" s="94">
        <f t="shared" si="9"/>
        <v>0.0007142857142857142</v>
      </c>
      <c r="M16" s="95">
        <f t="shared" si="10"/>
        <v>3.146128035678238</v>
      </c>
      <c r="N16" s="126">
        <f t="shared" si="15"/>
        <v>0.32505454303668757</v>
      </c>
      <c r="O16" s="126">
        <f t="shared" si="11"/>
        <v>0.08105454303668758</v>
      </c>
      <c r="P16" s="121">
        <f t="shared" si="16"/>
        <v>0.32505454303668757</v>
      </c>
      <c r="Q16" s="121">
        <f t="shared" si="12"/>
        <v>0.08105454303668758</v>
      </c>
      <c r="R16" s="122">
        <f t="shared" si="17"/>
        <v>0.32505454303668757</v>
      </c>
      <c r="S16" s="122">
        <f t="shared" si="13"/>
        <v>0.08105454303668758</v>
      </c>
      <c r="T16" s="123">
        <f t="shared" si="18"/>
        <v>0.32505454303668757</v>
      </c>
      <c r="U16" s="123">
        <f t="shared" si="14"/>
        <v>0.08105454303668758</v>
      </c>
    </row>
    <row r="17" spans="1:21" ht="12.75">
      <c r="A17" s="18">
        <v>21</v>
      </c>
      <c r="B17" s="11">
        <f t="shared" si="0"/>
        <v>71</v>
      </c>
      <c r="C17" s="29">
        <f t="shared" si="1"/>
        <v>0.000563380281690141</v>
      </c>
      <c r="D17" s="38">
        <f t="shared" si="2"/>
        <v>0.0029577464788732395</v>
      </c>
      <c r="E17" s="11">
        <v>0</v>
      </c>
      <c r="F17" s="75">
        <f t="shared" si="3"/>
        <v>0.000563380281690141</v>
      </c>
      <c r="G17" s="76">
        <f t="shared" si="4"/>
        <v>3.249198357391113</v>
      </c>
      <c r="H17" s="82">
        <f t="shared" si="5"/>
        <v>0.000563380281690141</v>
      </c>
      <c r="I17" s="83">
        <f t="shared" si="6"/>
        <v>3.249198357391113</v>
      </c>
      <c r="J17" s="88">
        <f t="shared" si="7"/>
        <v>0.000563380281690141</v>
      </c>
      <c r="K17" s="89">
        <f t="shared" si="8"/>
        <v>3.249198357391113</v>
      </c>
      <c r="L17" s="94">
        <f t="shared" si="9"/>
        <v>0.000563380281690141</v>
      </c>
      <c r="M17" s="95">
        <f t="shared" si="10"/>
        <v>3.249198357391113</v>
      </c>
      <c r="N17" s="126">
        <f t="shared" si="15"/>
        <v>0.3222716443504399</v>
      </c>
      <c r="O17" s="126">
        <f t="shared" si="11"/>
        <v>0.07827164435043993</v>
      </c>
      <c r="P17" s="121">
        <f t="shared" si="16"/>
        <v>0.3222716443504399</v>
      </c>
      <c r="Q17" s="121">
        <f t="shared" si="12"/>
        <v>0.07827164435043993</v>
      </c>
      <c r="R17" s="122">
        <f t="shared" si="17"/>
        <v>0.3222716443504399</v>
      </c>
      <c r="S17" s="122">
        <f t="shared" si="13"/>
        <v>0.07827164435043993</v>
      </c>
      <c r="T17" s="123">
        <f t="shared" si="18"/>
        <v>0.3222716443504399</v>
      </c>
      <c r="U17" s="123">
        <f t="shared" si="14"/>
        <v>0.07827164435043993</v>
      </c>
    </row>
    <row r="18" spans="1:21" ht="12.75">
      <c r="A18" s="18">
        <v>22</v>
      </c>
      <c r="B18" s="11">
        <f t="shared" si="0"/>
        <v>72</v>
      </c>
      <c r="C18" s="29">
        <f t="shared" si="1"/>
        <v>0.00041666666666666664</v>
      </c>
      <c r="D18" s="38">
        <f t="shared" si="2"/>
        <v>0.0030555555555555557</v>
      </c>
      <c r="E18" s="11">
        <v>0</v>
      </c>
      <c r="F18" s="75">
        <f t="shared" si="3"/>
        <v>0.00041666666666666664</v>
      </c>
      <c r="G18" s="76">
        <f t="shared" si="4"/>
        <v>3.380211241711606</v>
      </c>
      <c r="H18" s="82">
        <f t="shared" si="5"/>
        <v>0.00041666666666666664</v>
      </c>
      <c r="I18" s="83">
        <f t="shared" si="6"/>
        <v>3.380211241711606</v>
      </c>
      <c r="J18" s="88">
        <f t="shared" si="7"/>
        <v>0.00041666666666666664</v>
      </c>
      <c r="K18" s="89">
        <f t="shared" si="8"/>
        <v>3.380211241711606</v>
      </c>
      <c r="L18" s="94">
        <f t="shared" si="9"/>
        <v>0.00041666666666666664</v>
      </c>
      <c r="M18" s="95">
        <f t="shared" si="10"/>
        <v>3.380211241711606</v>
      </c>
      <c r="N18" s="126">
        <f t="shared" si="15"/>
        <v>0.3187342964737866</v>
      </c>
      <c r="O18" s="126">
        <f t="shared" si="11"/>
        <v>0.0747342964737866</v>
      </c>
      <c r="P18" s="121">
        <f t="shared" si="16"/>
        <v>0.3187342964737866</v>
      </c>
      <c r="Q18" s="121">
        <f t="shared" si="12"/>
        <v>0.0747342964737866</v>
      </c>
      <c r="R18" s="122">
        <f t="shared" si="17"/>
        <v>0.3187342964737866</v>
      </c>
      <c r="S18" s="122">
        <f t="shared" si="13"/>
        <v>0.0747342964737866</v>
      </c>
      <c r="T18" s="123">
        <f t="shared" si="18"/>
        <v>0.3187342964737866</v>
      </c>
      <c r="U18" s="123">
        <f t="shared" si="14"/>
        <v>0.0747342964737866</v>
      </c>
    </row>
    <row r="19" spans="1:21" ht="12.75">
      <c r="A19" s="18">
        <v>24</v>
      </c>
      <c r="B19" s="11">
        <f t="shared" si="0"/>
        <v>74</v>
      </c>
      <c r="C19" s="29">
        <f t="shared" si="1"/>
        <v>0.00013513513513513525</v>
      </c>
      <c r="D19" s="38">
        <f t="shared" si="2"/>
        <v>0.003243243243243243</v>
      </c>
      <c r="E19" s="11">
        <v>0</v>
      </c>
      <c r="F19" s="75">
        <f t="shared" si="3"/>
        <v>0.00013513513513513525</v>
      </c>
      <c r="G19" s="76">
        <f t="shared" si="4"/>
        <v>3.869231719730976</v>
      </c>
      <c r="H19" s="82">
        <f t="shared" si="5"/>
        <v>0.00013513513513513525</v>
      </c>
      <c r="I19" s="83">
        <f t="shared" si="6"/>
        <v>3.869231719730976</v>
      </c>
      <c r="J19" s="88">
        <f t="shared" si="7"/>
        <v>0.00013513513513513525</v>
      </c>
      <c r="K19" s="89">
        <f t="shared" si="8"/>
        <v>3.869231719730976</v>
      </c>
      <c r="L19" s="94">
        <f t="shared" si="9"/>
        <v>0.00013513513513513525</v>
      </c>
      <c r="M19" s="95">
        <f t="shared" si="10"/>
        <v>3.869231719730976</v>
      </c>
      <c r="N19" s="126">
        <f t="shared" si="15"/>
        <v>0.3055307435672636</v>
      </c>
      <c r="O19" s="126">
        <f t="shared" si="11"/>
        <v>0.061530743567263624</v>
      </c>
      <c r="P19" s="121">
        <f t="shared" si="16"/>
        <v>0.3055307435672636</v>
      </c>
      <c r="Q19" s="121">
        <f t="shared" si="12"/>
        <v>0.061530743567263624</v>
      </c>
      <c r="R19" s="122">
        <f t="shared" si="17"/>
        <v>0.3055307435672636</v>
      </c>
      <c r="S19" s="122">
        <f t="shared" si="13"/>
        <v>0.061530743567263624</v>
      </c>
      <c r="T19" s="123">
        <f t="shared" si="18"/>
        <v>0.3055307435672636</v>
      </c>
      <c r="U19" s="123">
        <f t="shared" si="14"/>
        <v>0.061530743567263624</v>
      </c>
    </row>
    <row r="20" spans="1:21" ht="12.75">
      <c r="A20" s="18">
        <v>24.5</v>
      </c>
      <c r="B20" s="11">
        <f t="shared" si="0"/>
        <v>74.5</v>
      </c>
      <c r="C20" s="29">
        <f t="shared" si="1"/>
        <v>6.71140939597316E-05</v>
      </c>
      <c r="D20" s="38">
        <f t="shared" si="2"/>
        <v>0.0032885906040268456</v>
      </c>
      <c r="E20" s="11">
        <v>0</v>
      </c>
      <c r="F20" s="75">
        <f t="shared" si="3"/>
        <v>6.71140939597316E-05</v>
      </c>
      <c r="G20" s="76">
        <f t="shared" si="4"/>
        <v>4.173186268412274</v>
      </c>
      <c r="H20" s="82">
        <f t="shared" si="5"/>
        <v>6.71140939597316E-05</v>
      </c>
      <c r="I20" s="83">
        <f t="shared" si="6"/>
        <v>4.173186268412274</v>
      </c>
      <c r="J20" s="88">
        <f t="shared" si="7"/>
        <v>6.71140939597316E-05</v>
      </c>
      <c r="K20" s="89">
        <f t="shared" si="8"/>
        <v>4.173186268412274</v>
      </c>
      <c r="L20" s="94">
        <f t="shared" si="9"/>
        <v>6.71140939597316E-05</v>
      </c>
      <c r="M20" s="95">
        <f t="shared" si="10"/>
        <v>4.173186268412274</v>
      </c>
      <c r="N20" s="126">
        <f t="shared" si="15"/>
        <v>0.2973239707528686</v>
      </c>
      <c r="O20" s="126">
        <f t="shared" si="11"/>
        <v>0.0533239707528686</v>
      </c>
      <c r="P20" s="121">
        <f t="shared" si="16"/>
        <v>0.2973239707528686</v>
      </c>
      <c r="Q20" s="121">
        <f t="shared" si="12"/>
        <v>0.0533239707528686</v>
      </c>
      <c r="R20" s="122">
        <f t="shared" si="17"/>
        <v>0.2973239707528686</v>
      </c>
      <c r="S20" s="122">
        <f t="shared" si="13"/>
        <v>0.0533239707528686</v>
      </c>
      <c r="T20" s="123">
        <f t="shared" si="18"/>
        <v>0.2973239707528686</v>
      </c>
      <c r="U20" s="123">
        <f t="shared" si="14"/>
        <v>0.0533239707528686</v>
      </c>
    </row>
    <row r="21" spans="1:21" ht="54" customHeight="1">
      <c r="A21" s="18">
        <v>25</v>
      </c>
      <c r="B21" s="11">
        <f t="shared" si="0"/>
        <v>75</v>
      </c>
      <c r="C21" s="29">
        <f t="shared" si="1"/>
        <v>0</v>
      </c>
      <c r="D21" s="38">
        <f t="shared" si="2"/>
        <v>0.0033333333333333335</v>
      </c>
      <c r="E21" s="11">
        <v>0</v>
      </c>
      <c r="F21" s="77">
        <f>SQRT(D21/B8/$E$3)</f>
        <v>5.504818825631803E-05</v>
      </c>
      <c r="G21" s="76">
        <f t="shared" si="4"/>
        <v>4.259256969938944</v>
      </c>
      <c r="H21" s="84">
        <f>SQRT(D21/D8/$E$3)</f>
        <v>3.5136418446315324E-06</v>
      </c>
      <c r="I21" s="83">
        <f t="shared" si="6"/>
        <v>5.454242509439325</v>
      </c>
      <c r="J21" s="90">
        <f>SQRT(D21/F8/$E$3)</f>
        <v>4.364357804719848E-07</v>
      </c>
      <c r="K21" s="89">
        <f t="shared" si="8"/>
        <v>6.3600796517029785</v>
      </c>
      <c r="L21" s="96">
        <f>SQRT(D21/H8/$E$3)</f>
        <v>2.6082026547865057E-07</v>
      </c>
      <c r="M21" s="95">
        <f t="shared" si="10"/>
        <v>6.583658667374088</v>
      </c>
      <c r="N21" s="126">
        <f t="shared" si="15"/>
        <v>0.2950000618116485</v>
      </c>
      <c r="O21" s="126">
        <f t="shared" si="11"/>
        <v>0.05100006181164851</v>
      </c>
      <c r="P21" s="121">
        <f t="shared" si="16"/>
        <v>0.26273545224513817</v>
      </c>
      <c r="Q21" s="121">
        <f t="shared" si="12"/>
        <v>0.018735452245138173</v>
      </c>
      <c r="R21" s="122">
        <f t="shared" si="17"/>
        <v>0.23827784940401955</v>
      </c>
      <c r="S21" s="122">
        <f t="shared" si="13"/>
        <v>-0.005722150595980441</v>
      </c>
      <c r="T21" s="123">
        <f t="shared" si="18"/>
        <v>0.23224121598089958</v>
      </c>
      <c r="U21" s="123">
        <f t="shared" si="14"/>
        <v>-0.01175878401910041</v>
      </c>
    </row>
    <row r="22" spans="1:21" ht="46.5" customHeight="1">
      <c r="A22" s="18">
        <v>25.5</v>
      </c>
      <c r="B22" s="11">
        <f t="shared" si="0"/>
        <v>75.5</v>
      </c>
      <c r="C22" s="10">
        <v>0</v>
      </c>
      <c r="D22" s="38">
        <f aca="true" t="shared" si="19" ref="D22:D30">$B$4*$B$3/($B$3+A22)</f>
        <v>0.0033112582781456954</v>
      </c>
      <c r="E22" s="38">
        <f aca="true" t="shared" si="20" ref="E22:E30">($B$5*A22-$B$3*$B$4)/B22</f>
        <v>6.622516556291396E-05</v>
      </c>
      <c r="F22" s="77">
        <f aca="true" t="shared" si="21" ref="F22:F30">D22/$E$3/E22/$B$8</f>
        <v>4.545454545454542E-05</v>
      </c>
      <c r="G22" s="76">
        <f t="shared" si="4"/>
        <v>4.342422680822207</v>
      </c>
      <c r="H22" s="84">
        <f aca="true" t="shared" si="22" ref="H22:H30">D22/$E$3/E22/$D$8</f>
        <v>1.8518518518518502E-07</v>
      </c>
      <c r="I22" s="83">
        <f t="shared" si="6"/>
        <v>6.732393759822969</v>
      </c>
      <c r="J22" s="90">
        <f aca="true" t="shared" si="23" ref="J22:J30">D22/$E$3/E22/$F$8</f>
        <v>2.857142857142855E-09</v>
      </c>
      <c r="K22" s="89">
        <f t="shared" si="8"/>
        <v>8.544068044350276</v>
      </c>
      <c r="L22" s="96">
        <f aca="true" t="shared" si="24" ref="L22:L30">D22/$E$3/E22/$H$8</f>
        <v>1.0204081632653053E-09</v>
      </c>
      <c r="M22" s="95">
        <f t="shared" si="10"/>
        <v>8.991226075692495</v>
      </c>
      <c r="N22" s="126">
        <f t="shared" si="15"/>
        <v>0.2927545876178004</v>
      </c>
      <c r="O22" s="126">
        <f t="shared" si="11"/>
        <v>0.04875458761780038</v>
      </c>
      <c r="P22" s="121">
        <f t="shared" si="16"/>
        <v>0.2282253684847798</v>
      </c>
      <c r="Q22" s="121">
        <f t="shared" si="12"/>
        <v>-0.015774631515220183</v>
      </c>
      <c r="R22" s="122">
        <f t="shared" si="17"/>
        <v>0.17931016280254253</v>
      </c>
      <c r="S22" s="122">
        <f t="shared" si="13"/>
        <v>-0.06468983719745747</v>
      </c>
      <c r="T22" s="123">
        <f t="shared" si="18"/>
        <v>0.16723689595630262</v>
      </c>
      <c r="U22" s="123">
        <f t="shared" si="14"/>
        <v>-0.07676310404369738</v>
      </c>
    </row>
    <row r="23" spans="1:21" ht="12.75">
      <c r="A23" s="18">
        <v>26</v>
      </c>
      <c r="B23" s="11">
        <f t="shared" si="0"/>
        <v>76</v>
      </c>
      <c r="C23" s="10">
        <v>0</v>
      </c>
      <c r="D23" s="38">
        <f t="shared" si="19"/>
        <v>0.003289473684210526</v>
      </c>
      <c r="E23" s="38">
        <f t="shared" si="20"/>
        <v>0.00013157894736842116</v>
      </c>
      <c r="F23" s="77">
        <f t="shared" si="21"/>
        <v>2.2727272727272706E-05</v>
      </c>
      <c r="G23" s="76">
        <f t="shared" si="4"/>
        <v>4.643452676486188</v>
      </c>
      <c r="H23" s="84">
        <f t="shared" si="22"/>
        <v>9.25925925925925E-08</v>
      </c>
      <c r="I23" s="83">
        <f t="shared" si="6"/>
        <v>7.03342375548695</v>
      </c>
      <c r="J23" s="90">
        <f t="shared" si="23"/>
        <v>1.4285714285714274E-09</v>
      </c>
      <c r="K23" s="89">
        <f t="shared" si="8"/>
        <v>8.845098040014257</v>
      </c>
      <c r="L23" s="96">
        <f t="shared" si="24"/>
        <v>5.102040816326525E-10</v>
      </c>
      <c r="M23" s="95">
        <f t="shared" si="10"/>
        <v>9.292256071356476</v>
      </c>
      <c r="N23" s="126">
        <f t="shared" si="15"/>
        <v>0.2846267777348729</v>
      </c>
      <c r="O23" s="126">
        <f t="shared" si="11"/>
        <v>0.04062677773487289</v>
      </c>
      <c r="P23" s="121">
        <f t="shared" si="16"/>
        <v>0.22009755860185232</v>
      </c>
      <c r="Q23" s="121">
        <f t="shared" si="12"/>
        <v>-0.023902441398147678</v>
      </c>
      <c r="R23" s="122">
        <f t="shared" si="17"/>
        <v>0.17118235291961503</v>
      </c>
      <c r="S23" s="122">
        <f t="shared" si="13"/>
        <v>-0.07281764708038496</v>
      </c>
      <c r="T23" s="123">
        <f t="shared" si="18"/>
        <v>0.1591090860733751</v>
      </c>
      <c r="U23" s="123">
        <f t="shared" si="14"/>
        <v>-0.0848909139266249</v>
      </c>
    </row>
    <row r="24" spans="1:21" ht="12.75">
      <c r="A24" s="18">
        <v>27</v>
      </c>
      <c r="B24" s="11">
        <f t="shared" si="0"/>
        <v>77</v>
      </c>
      <c r="C24" s="10">
        <v>0</v>
      </c>
      <c r="D24" s="38">
        <f t="shared" si="19"/>
        <v>0.003246753246753247</v>
      </c>
      <c r="E24" s="38">
        <f t="shared" si="20"/>
        <v>0.00025974025974025996</v>
      </c>
      <c r="F24" s="77">
        <f t="shared" si="21"/>
        <v>1.1363636363636354E-05</v>
      </c>
      <c r="G24" s="76">
        <f t="shared" si="4"/>
        <v>4.944482672150169</v>
      </c>
      <c r="H24" s="84">
        <f t="shared" si="22"/>
        <v>4.6296296296296256E-08</v>
      </c>
      <c r="I24" s="83">
        <f t="shared" si="6"/>
        <v>7.334453751150932</v>
      </c>
      <c r="J24" s="90">
        <f t="shared" si="23"/>
        <v>7.142857142857138E-10</v>
      </c>
      <c r="K24" s="89">
        <f t="shared" si="8"/>
        <v>9.146128035678238</v>
      </c>
      <c r="L24" s="96">
        <f t="shared" si="24"/>
        <v>2.551020408163263E-10</v>
      </c>
      <c r="M24" s="95">
        <f t="shared" si="10"/>
        <v>9.593286067020458</v>
      </c>
      <c r="N24" s="126">
        <f t="shared" si="15"/>
        <v>0.2764989678519454</v>
      </c>
      <c r="O24" s="126">
        <f t="shared" si="11"/>
        <v>0.03249896785194539</v>
      </c>
      <c r="P24" s="121">
        <f t="shared" si="16"/>
        <v>0.21196974871892482</v>
      </c>
      <c r="Q24" s="121">
        <f t="shared" si="12"/>
        <v>-0.03203025128107517</v>
      </c>
      <c r="R24" s="122">
        <f t="shared" si="17"/>
        <v>0.16305454303668754</v>
      </c>
      <c r="S24" s="122">
        <f t="shared" si="13"/>
        <v>-0.08094545696331246</v>
      </c>
      <c r="T24" s="123">
        <f t="shared" si="18"/>
        <v>0.1509812761904476</v>
      </c>
      <c r="U24" s="123">
        <f t="shared" si="14"/>
        <v>-0.0930187238095524</v>
      </c>
    </row>
    <row r="25" spans="1:21" ht="12.75">
      <c r="A25" s="18">
        <v>28</v>
      </c>
      <c r="B25" s="11">
        <f t="shared" si="0"/>
        <v>78</v>
      </c>
      <c r="C25" s="10">
        <v>0</v>
      </c>
      <c r="D25" s="38">
        <f t="shared" si="19"/>
        <v>0.003205128205128205</v>
      </c>
      <c r="E25" s="38">
        <f t="shared" si="20"/>
        <v>0.00038461538461538494</v>
      </c>
      <c r="F25" s="77">
        <f t="shared" si="21"/>
        <v>7.57575757575757E-06</v>
      </c>
      <c r="G25" s="76">
        <f t="shared" si="4"/>
        <v>5.1205739312058505</v>
      </c>
      <c r="H25" s="84">
        <f t="shared" si="22"/>
        <v>3.086419753086417E-08</v>
      </c>
      <c r="I25" s="83">
        <f t="shared" si="6"/>
        <v>7.510545010206613</v>
      </c>
      <c r="J25" s="90">
        <f t="shared" si="23"/>
        <v>4.761904761904758E-10</v>
      </c>
      <c r="K25" s="89">
        <f t="shared" si="8"/>
        <v>9.32221929473392</v>
      </c>
      <c r="L25" s="96">
        <f t="shared" si="24"/>
        <v>1.700680272108842E-10</v>
      </c>
      <c r="M25" s="95">
        <f t="shared" si="10"/>
        <v>9.769377326076139</v>
      </c>
      <c r="N25" s="126">
        <f t="shared" si="15"/>
        <v>0.271744503857442</v>
      </c>
      <c r="O25" s="126">
        <f t="shared" si="11"/>
        <v>0.027744503857441982</v>
      </c>
      <c r="P25" s="121">
        <f t="shared" si="16"/>
        <v>0.20721528472442144</v>
      </c>
      <c r="Q25" s="121">
        <f t="shared" si="12"/>
        <v>-0.036784715275578556</v>
      </c>
      <c r="R25" s="122">
        <f t="shared" si="17"/>
        <v>0.15830007904218413</v>
      </c>
      <c r="S25" s="122">
        <f t="shared" si="13"/>
        <v>-0.08569992095781587</v>
      </c>
      <c r="T25" s="123">
        <f t="shared" si="18"/>
        <v>0.14622681219594424</v>
      </c>
      <c r="U25" s="123">
        <f t="shared" si="14"/>
        <v>-0.09777318780405575</v>
      </c>
    </row>
    <row r="26" spans="1:21" ht="12.75">
      <c r="A26" s="18">
        <v>30</v>
      </c>
      <c r="B26" s="11">
        <f t="shared" si="0"/>
        <v>80</v>
      </c>
      <c r="C26" s="10">
        <v>0</v>
      </c>
      <c r="D26" s="38">
        <f t="shared" si="19"/>
        <v>0.003125</v>
      </c>
      <c r="E26" s="38">
        <f t="shared" si="20"/>
        <v>0.0006249999999999999</v>
      </c>
      <c r="F26" s="77">
        <f t="shared" si="21"/>
        <v>4.545454545454546E-06</v>
      </c>
      <c r="G26" s="76">
        <f t="shared" si="4"/>
        <v>5.342422680822206</v>
      </c>
      <c r="H26" s="84">
        <f t="shared" si="22"/>
        <v>1.851851851851852E-08</v>
      </c>
      <c r="I26" s="83">
        <f t="shared" si="6"/>
        <v>7.732393759822968</v>
      </c>
      <c r="J26" s="90">
        <f t="shared" si="23"/>
        <v>2.8571428571428576E-10</v>
      </c>
      <c r="K26" s="89">
        <f t="shared" si="8"/>
        <v>9.544068044350276</v>
      </c>
      <c r="L26" s="96">
        <f t="shared" si="24"/>
        <v>1.0204081632653063E-10</v>
      </c>
      <c r="M26" s="95">
        <f t="shared" si="10"/>
        <v>9.991226075692495</v>
      </c>
      <c r="N26" s="126">
        <f t="shared" si="15"/>
        <v>0.26575458761780046</v>
      </c>
      <c r="O26" s="126">
        <f t="shared" si="11"/>
        <v>0.02175458761780047</v>
      </c>
      <c r="P26" s="121">
        <f t="shared" si="16"/>
        <v>0.20122536848477984</v>
      </c>
      <c r="Q26" s="121">
        <f t="shared" si="12"/>
        <v>-0.04277463151522015</v>
      </c>
      <c r="R26" s="122">
        <f t="shared" si="17"/>
        <v>0.15231016280254256</v>
      </c>
      <c r="S26" s="122">
        <f t="shared" si="13"/>
        <v>-0.09168983719745744</v>
      </c>
      <c r="T26" s="123">
        <f t="shared" si="18"/>
        <v>0.14023689595630262</v>
      </c>
      <c r="U26" s="123">
        <f t="shared" si="14"/>
        <v>-0.10376310404369737</v>
      </c>
    </row>
    <row r="27" spans="1:21" ht="12.75">
      <c r="A27" s="18">
        <v>35</v>
      </c>
      <c r="B27" s="11">
        <f t="shared" si="0"/>
        <v>85</v>
      </c>
      <c r="C27" s="10">
        <v>0</v>
      </c>
      <c r="D27" s="38">
        <f t="shared" si="19"/>
        <v>0.0029411764705882353</v>
      </c>
      <c r="E27" s="38">
        <f t="shared" si="20"/>
        <v>0.0011764705882352944</v>
      </c>
      <c r="F27" s="77">
        <f t="shared" si="21"/>
        <v>2.272727272727272E-06</v>
      </c>
      <c r="G27" s="76">
        <f t="shared" si="4"/>
        <v>5.643452676486188</v>
      </c>
      <c r="H27" s="84">
        <f t="shared" si="22"/>
        <v>9.259259259259256E-09</v>
      </c>
      <c r="I27" s="83">
        <f t="shared" si="6"/>
        <v>8.03342375548695</v>
      </c>
      <c r="J27" s="90">
        <f t="shared" si="23"/>
        <v>1.428571428571428E-10</v>
      </c>
      <c r="K27" s="89">
        <f t="shared" si="8"/>
        <v>9.845098040014257</v>
      </c>
      <c r="L27" s="96">
        <f t="shared" si="24"/>
        <v>5.102040816326529E-11</v>
      </c>
      <c r="M27" s="95">
        <f t="shared" si="10"/>
        <v>10.292256071356476</v>
      </c>
      <c r="N27" s="126">
        <f t="shared" si="15"/>
        <v>0.2576267777348729</v>
      </c>
      <c r="O27" s="126">
        <f t="shared" si="11"/>
        <v>0.013626777734872919</v>
      </c>
      <c r="P27" s="121">
        <f t="shared" si="16"/>
        <v>0.19309755860185232</v>
      </c>
      <c r="Q27" s="121">
        <f t="shared" si="12"/>
        <v>-0.050902441398147674</v>
      </c>
      <c r="R27" s="122">
        <f t="shared" si="17"/>
        <v>0.14418235291961506</v>
      </c>
      <c r="S27" s="122">
        <f t="shared" si="13"/>
        <v>-0.09981764708038493</v>
      </c>
      <c r="T27" s="123">
        <f t="shared" si="18"/>
        <v>0.13210908607337513</v>
      </c>
      <c r="U27" s="123">
        <f t="shared" si="14"/>
        <v>-0.11189091392662487</v>
      </c>
    </row>
    <row r="28" spans="1:21" ht="12.75">
      <c r="A28" s="18">
        <v>40</v>
      </c>
      <c r="B28" s="11">
        <f t="shared" si="0"/>
        <v>90</v>
      </c>
      <c r="C28" s="10">
        <v>0</v>
      </c>
      <c r="D28" s="38">
        <f t="shared" si="19"/>
        <v>0.002777777777777778</v>
      </c>
      <c r="E28" s="38">
        <f t="shared" si="20"/>
        <v>0.001666666666666667</v>
      </c>
      <c r="F28" s="77">
        <f t="shared" si="21"/>
        <v>1.515151515151515E-06</v>
      </c>
      <c r="G28" s="76">
        <f t="shared" si="4"/>
        <v>5.819543935541868</v>
      </c>
      <c r="H28" s="84">
        <f t="shared" si="22"/>
        <v>6.172839506172838E-09</v>
      </c>
      <c r="I28" s="83">
        <f t="shared" si="6"/>
        <v>8.209515014542632</v>
      </c>
      <c r="J28" s="90">
        <f t="shared" si="23"/>
        <v>9.523809523809523E-11</v>
      </c>
      <c r="K28" s="89">
        <f t="shared" si="8"/>
        <v>10.021189299069938</v>
      </c>
      <c r="L28" s="96">
        <f t="shared" si="24"/>
        <v>3.401360544217687E-11</v>
      </c>
      <c r="M28" s="95">
        <f t="shared" si="10"/>
        <v>10.468347330412158</v>
      </c>
      <c r="N28" s="126">
        <f t="shared" si="15"/>
        <v>0.25287231374036956</v>
      </c>
      <c r="O28" s="126">
        <f t="shared" si="11"/>
        <v>0.008872313740369564</v>
      </c>
      <c r="P28" s="121">
        <f t="shared" si="16"/>
        <v>0.1883430946073489</v>
      </c>
      <c r="Q28" s="121">
        <f t="shared" si="12"/>
        <v>-0.055656905392651085</v>
      </c>
      <c r="R28" s="122">
        <f t="shared" si="17"/>
        <v>0.13942788892511165</v>
      </c>
      <c r="S28" s="122">
        <f t="shared" si="13"/>
        <v>-0.10457211107488834</v>
      </c>
      <c r="T28" s="123">
        <f t="shared" si="18"/>
        <v>0.12735462207887172</v>
      </c>
      <c r="U28" s="123">
        <f t="shared" si="14"/>
        <v>-0.11664537792112828</v>
      </c>
    </row>
    <row r="29" spans="1:21" ht="12.75">
      <c r="A29" s="18">
        <v>45</v>
      </c>
      <c r="B29" s="11">
        <f t="shared" si="0"/>
        <v>95</v>
      </c>
      <c r="C29" s="10">
        <v>0</v>
      </c>
      <c r="D29" s="38">
        <f t="shared" si="19"/>
        <v>0.002631578947368421</v>
      </c>
      <c r="E29" s="38">
        <f t="shared" si="20"/>
        <v>0.002105263157894737</v>
      </c>
      <c r="F29" s="77">
        <f t="shared" si="21"/>
        <v>1.1363636363636364E-06</v>
      </c>
      <c r="G29" s="76">
        <f t="shared" si="4"/>
        <v>5.944482672150168</v>
      </c>
      <c r="H29" s="84">
        <f t="shared" si="22"/>
        <v>4.629629629629629E-09</v>
      </c>
      <c r="I29" s="83">
        <f t="shared" si="6"/>
        <v>8.334453751150932</v>
      </c>
      <c r="J29" s="90">
        <f t="shared" si="23"/>
        <v>7.142857142857143E-11</v>
      </c>
      <c r="K29" s="89">
        <f t="shared" si="8"/>
        <v>10.146128035678238</v>
      </c>
      <c r="L29" s="96">
        <f t="shared" si="24"/>
        <v>2.551020408163265E-11</v>
      </c>
      <c r="M29" s="95">
        <f t="shared" si="10"/>
        <v>10.593286067020458</v>
      </c>
      <c r="N29" s="126">
        <f t="shared" si="15"/>
        <v>0.24949896785194545</v>
      </c>
      <c r="O29" s="126">
        <f t="shared" si="11"/>
        <v>0.005498967851945452</v>
      </c>
      <c r="P29" s="121">
        <f t="shared" si="16"/>
        <v>0.18496974871892483</v>
      </c>
      <c r="Q29" s="121">
        <f aca="true" t="shared" si="25" ref="Q29:S30">P29-$I$4</f>
        <v>-0.05903025128107517</v>
      </c>
      <c r="R29" s="122">
        <f t="shared" si="17"/>
        <v>0.13605454303668757</v>
      </c>
      <c r="S29" s="122">
        <f t="shared" si="25"/>
        <v>-0.10794545696331243</v>
      </c>
      <c r="T29" s="123">
        <f t="shared" si="18"/>
        <v>0.12398127619044763</v>
      </c>
      <c r="U29" s="123">
        <f t="shared" si="14"/>
        <v>-0.12001872380955236</v>
      </c>
    </row>
    <row r="30" spans="1:21" ht="12.75">
      <c r="A30" s="28">
        <v>50</v>
      </c>
      <c r="B30" s="25">
        <f t="shared" si="0"/>
        <v>100</v>
      </c>
      <c r="C30" s="26">
        <v>0</v>
      </c>
      <c r="D30" s="39">
        <f t="shared" si="19"/>
        <v>0.0025</v>
      </c>
      <c r="E30" s="40">
        <f t="shared" si="20"/>
        <v>0.0025</v>
      </c>
      <c r="F30" s="78">
        <f t="shared" si="21"/>
        <v>9.09090909090909E-07</v>
      </c>
      <c r="G30" s="79">
        <f t="shared" si="4"/>
        <v>6.041392685158225</v>
      </c>
      <c r="H30" s="98">
        <f t="shared" si="22"/>
        <v>3.703703703703703E-09</v>
      </c>
      <c r="I30" s="85">
        <f t="shared" si="6"/>
        <v>8.431363764158988</v>
      </c>
      <c r="J30" s="99">
        <f t="shared" si="23"/>
        <v>5.7142857142857146E-11</v>
      </c>
      <c r="K30" s="91">
        <f t="shared" si="8"/>
        <v>10.243038048686294</v>
      </c>
      <c r="L30" s="100">
        <f t="shared" si="24"/>
        <v>2.0408163265306123E-11</v>
      </c>
      <c r="M30" s="97">
        <f t="shared" si="10"/>
        <v>10.690196080028514</v>
      </c>
      <c r="N30" s="126">
        <f t="shared" si="15"/>
        <v>0.24688239750072788</v>
      </c>
      <c r="O30" s="126">
        <f t="shared" si="11"/>
        <v>0.0028823975007278846</v>
      </c>
      <c r="P30" s="121">
        <f t="shared" si="16"/>
        <v>0.1823531783677073</v>
      </c>
      <c r="Q30" s="121">
        <f t="shared" si="25"/>
        <v>-0.06164682163229268</v>
      </c>
      <c r="R30" s="122">
        <f t="shared" si="17"/>
        <v>0.13343797268547003</v>
      </c>
      <c r="S30" s="122">
        <f t="shared" si="25"/>
        <v>-0.11056202731452996</v>
      </c>
      <c r="T30" s="123">
        <f t="shared" si="18"/>
        <v>0.12136470583923009</v>
      </c>
      <c r="U30" s="123">
        <f t="shared" si="14"/>
        <v>-0.1226352941607699</v>
      </c>
    </row>
    <row r="31" spans="1:7" s="11" customFormat="1" ht="12.75">
      <c r="A31" s="19"/>
      <c r="G31" s="19"/>
    </row>
    <row r="32" spans="1:7" s="11" customFormat="1" ht="12.75">
      <c r="A32" s="19"/>
      <c r="G32" s="19"/>
    </row>
    <row r="33" spans="1:7" s="11" customFormat="1" ht="12.75">
      <c r="A33" s="19"/>
      <c r="G33" s="19"/>
    </row>
    <row r="34" spans="1:7" s="11" customFormat="1" ht="12.75">
      <c r="A34" s="19"/>
      <c r="G34" s="19"/>
    </row>
    <row r="35" spans="1:7" s="11" customFormat="1" ht="12.75">
      <c r="A35" s="19"/>
      <c r="G35" s="19"/>
    </row>
    <row r="36" spans="1:7" s="11" customFormat="1" ht="12.75">
      <c r="A36" s="19"/>
      <c r="G36" s="19"/>
    </row>
    <row r="37" s="11" customFormat="1" ht="12.75">
      <c r="A37" s="19"/>
    </row>
    <row r="38" s="11" customFormat="1" ht="12.75"/>
    <row r="39" s="11" customFormat="1" ht="12.75"/>
    <row r="40" s="11" customFormat="1" ht="12.75"/>
  </sheetData>
  <printOptions/>
  <pageMargins left="0.5" right="0.5" top="1" bottom="0.66" header="0.5" footer="0.5"/>
  <pageSetup horizontalDpi="600" verticalDpi="600" orientation="landscape" paperSize="9" scale="65" r:id="rId20"/>
  <drawing r:id="rId19"/>
  <legacyDrawing r:id="rId18"/>
  <oleObjects>
    <oleObject progId="Equation.3" shapeId="2005545" r:id="rId1"/>
    <oleObject progId="Equation.3" shapeId="2006146" r:id="rId2"/>
    <oleObject progId="Equation.3" shapeId="2007305" r:id="rId3"/>
    <oleObject progId="Equation.3" shapeId="2008272" r:id="rId4"/>
    <oleObject progId="Equation.3" shapeId="2008865" r:id="rId5"/>
    <oleObject progId="Equation.3" shapeId="2011175" r:id="rId6"/>
    <oleObject progId="Equation.3" shapeId="2012169" r:id="rId7"/>
    <oleObject progId="Equation.3" shapeId="2013527" r:id="rId8"/>
    <oleObject progId="Equation.3" shapeId="2013559" r:id="rId9"/>
    <oleObject progId="Equation.3" shapeId="2013612" r:id="rId10"/>
    <oleObject progId="Equation.3" shapeId="2014410" r:id="rId11"/>
    <oleObject progId="Equation.3" shapeId="2014506" r:id="rId12"/>
    <oleObject progId="Equation.3" shapeId="2014622" r:id="rId13"/>
    <oleObject progId="Equation.3" shapeId="2015590" r:id="rId14"/>
    <oleObject progId="Equation.3" shapeId="2015709" r:id="rId15"/>
    <oleObject progId="Equation.3" shapeId="2052512" r:id="rId16"/>
    <oleObject progId="Equation.3" shapeId="2052782" r:id="rId1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Torquato Mussini</dc:creator>
  <cp:keywords/>
  <dc:description/>
  <cp:lastModifiedBy>Mussini</cp:lastModifiedBy>
  <cp:lastPrinted>2018-05-04T05:41:46Z</cp:lastPrinted>
  <dcterms:created xsi:type="dcterms:W3CDTF">2006-06-14T13:01:07Z</dcterms:created>
  <dcterms:modified xsi:type="dcterms:W3CDTF">2018-05-12T07:24:34Z</dcterms:modified>
  <cp:category/>
  <cp:version/>
  <cp:contentType/>
  <cp:contentStatus/>
</cp:coreProperties>
</file>