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1385" activeTab="2"/>
  </bookViews>
  <sheets>
    <sheet name="U con V" sheetId="1" r:id="rId1"/>
    <sheet name="Fe con MnO4" sheetId="2" r:id="rId2"/>
    <sheet name="Fe con Ce" sheetId="3" r:id="rId3"/>
    <sheet name="Foglio2" sheetId="4" r:id="rId4"/>
    <sheet name="Foglio3" sheetId="5" r:id="rId5"/>
  </sheets>
  <definedNames>
    <definedName name="_xlnm.Print_Area" localSheetId="2">'Fe con Ce'!$A$1:$I$58</definedName>
  </definedNames>
  <calcPr fullCalcOnLoad="1"/>
</workbook>
</file>

<file path=xl/sharedStrings.xml><?xml version="1.0" encoding="utf-8"?>
<sst xmlns="http://schemas.openxmlformats.org/spreadsheetml/2006/main" count="101" uniqueCount="49">
  <si>
    <t>cm3</t>
  </si>
  <si>
    <t>M</t>
  </si>
  <si>
    <r>
      <t>V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/ cm</t>
    </r>
    <r>
      <rPr>
        <vertAlign val="super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</si>
  <si>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+ </t>
    </r>
    <r>
      <rPr>
        <i/>
        <sz val="10"/>
        <rFont val="Arial"/>
        <family val="2"/>
      </rPr>
      <t>V</t>
    </r>
    <r>
      <rPr>
        <vertAlign val="subscript"/>
        <sz val="10"/>
        <rFont val="Arial"/>
        <family val="2"/>
      </rPr>
      <t>t</t>
    </r>
  </si>
  <si>
    <r>
      <t>V</t>
    </r>
    <r>
      <rPr>
        <b/>
        <vertAlign val="subscript"/>
        <sz val="11"/>
        <rFont val="Arial"/>
        <family val="2"/>
      </rPr>
      <t>0</t>
    </r>
  </si>
  <si>
    <r>
      <t>c</t>
    </r>
    <r>
      <rPr>
        <b/>
        <vertAlign val="subscript"/>
        <sz val="11"/>
        <rFont val="Arial"/>
        <family val="2"/>
      </rPr>
      <t>T</t>
    </r>
  </si>
  <si>
    <r>
      <t xml:space="preserve"> in soluzione acida per 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SO</t>
    </r>
    <r>
      <rPr>
        <b/>
        <vertAlign val="superscript"/>
        <sz val="12"/>
        <rFont val="Arial"/>
        <family val="2"/>
      </rPr>
      <t>4</t>
    </r>
    <r>
      <rPr>
        <b/>
        <sz val="12"/>
        <rFont val="Arial"/>
        <family val="2"/>
      </rPr>
      <t>, con [H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] costante e = 1 M </t>
    </r>
  </si>
  <si>
    <r>
      <t>c</t>
    </r>
    <r>
      <rPr>
        <b/>
        <vertAlign val="subscript"/>
        <sz val="11"/>
        <rFont val="Arial"/>
        <family val="2"/>
      </rPr>
      <t xml:space="preserve">0 </t>
    </r>
  </si>
  <si>
    <t>costante</t>
  </si>
  <si>
    <r>
      <t>[H</t>
    </r>
    <r>
      <rPr>
        <b/>
        <vertAlign val="superscript"/>
        <sz val="11"/>
        <rFont val="Arial"/>
        <family val="2"/>
      </rPr>
      <t>+</t>
    </r>
    <r>
      <rPr>
        <b/>
        <sz val="11"/>
        <rFont val="Arial"/>
        <family val="2"/>
      </rPr>
      <t>]</t>
    </r>
  </si>
  <si>
    <r>
      <t>[Fe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]</t>
    </r>
  </si>
  <si>
    <r>
      <t>[Fe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]</t>
    </r>
  </si>
  <si>
    <r>
      <t>[Ce</t>
    </r>
    <r>
      <rPr>
        <b/>
        <vertAlign val="superscript"/>
        <sz val="11"/>
        <rFont val="Arial"/>
        <family val="2"/>
      </rPr>
      <t>4+</t>
    </r>
    <r>
      <rPr>
        <b/>
        <sz val="11"/>
        <rFont val="Arial"/>
        <family val="2"/>
      </rPr>
      <t>]</t>
    </r>
  </si>
  <si>
    <r>
      <t>[Ce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]</t>
    </r>
  </si>
  <si>
    <r>
      <t>=[Ce</t>
    </r>
    <r>
      <rPr>
        <b/>
        <vertAlign val="superscript"/>
        <sz val="11"/>
        <rFont val="Arial"/>
        <family val="2"/>
      </rPr>
      <t>4+</t>
    </r>
    <r>
      <rPr>
        <b/>
        <sz val="11"/>
        <rFont val="Arial"/>
        <family val="2"/>
      </rPr>
      <t>]</t>
    </r>
  </si>
  <si>
    <r>
      <t>=[Fe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]</t>
    </r>
  </si>
  <si>
    <r>
      <t>=[Fe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]</t>
    </r>
  </si>
  <si>
    <r>
      <t>=[Ce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]</t>
    </r>
  </si>
  <si>
    <r>
      <t>E</t>
    </r>
    <r>
      <rPr>
        <b/>
        <sz val="11"/>
        <rFont val="Arial"/>
        <family val="2"/>
      </rPr>
      <t>°'Fe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|Fe</t>
    </r>
    <r>
      <rPr>
        <b/>
        <vertAlign val="superscript"/>
        <sz val="11"/>
        <rFont val="Arial"/>
        <family val="2"/>
      </rPr>
      <t>2+</t>
    </r>
  </si>
  <si>
    <t>V</t>
  </si>
  <si>
    <r>
      <t>E</t>
    </r>
    <r>
      <rPr>
        <b/>
        <sz val="11"/>
        <rFont val="Arial"/>
        <family val="2"/>
      </rPr>
      <t>°'Ce</t>
    </r>
    <r>
      <rPr>
        <b/>
        <vertAlign val="superscript"/>
        <sz val="11"/>
        <rFont val="Arial"/>
        <family val="2"/>
      </rPr>
      <t>4+</t>
    </r>
    <r>
      <rPr>
        <b/>
        <sz val="11"/>
        <rFont val="Arial"/>
        <family val="2"/>
      </rPr>
      <t>|Ce</t>
    </r>
    <r>
      <rPr>
        <b/>
        <vertAlign val="superscript"/>
        <sz val="11"/>
        <rFont val="Arial"/>
        <family val="2"/>
      </rPr>
      <t>3+</t>
    </r>
  </si>
  <si>
    <r>
      <t>D</t>
    </r>
    <r>
      <rPr>
        <b/>
        <i/>
        <sz val="11"/>
        <rFont val="Arial"/>
        <family val="2"/>
      </rPr>
      <t xml:space="preserve">E </t>
    </r>
    <r>
      <rPr>
        <b/>
        <sz val="11"/>
        <rFont val="Arial"/>
        <family val="2"/>
      </rPr>
      <t>/ V</t>
    </r>
  </si>
  <si>
    <r>
      <t>E</t>
    </r>
    <r>
      <rPr>
        <sz val="11"/>
        <rFont val="Arial"/>
        <family val="2"/>
      </rPr>
      <t>redox</t>
    </r>
    <r>
      <rPr>
        <b/>
        <sz val="11"/>
        <rFont val="Arial"/>
        <family val="2"/>
      </rPr>
      <t xml:space="preserve"> / V</t>
    </r>
  </si>
  <si>
    <t>T</t>
  </si>
  <si>
    <t>K</t>
  </si>
  <si>
    <r>
      <t>k</t>
    </r>
    <r>
      <rPr>
        <b/>
        <sz val="11"/>
        <rFont val="Arial"/>
        <family val="2"/>
      </rPr>
      <t xml:space="preserve"> </t>
    </r>
  </si>
  <si>
    <r>
      <t>E</t>
    </r>
    <r>
      <rPr>
        <b/>
        <vertAlign val="subscript"/>
        <sz val="11"/>
        <rFont val="Arial"/>
        <family val="2"/>
      </rPr>
      <t>ref</t>
    </r>
  </si>
  <si>
    <r>
      <t xml:space="preserve"> in soluzione acida per H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SO</t>
    </r>
    <r>
      <rPr>
        <b/>
        <vertAlign val="subscript"/>
        <sz val="12"/>
        <rFont val="Arial"/>
        <family val="2"/>
      </rPr>
      <t>4</t>
    </r>
    <r>
      <rPr>
        <b/>
        <sz val="12"/>
        <rFont val="Arial"/>
        <family val="2"/>
      </rPr>
      <t>, con [H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] costante e = 1 M </t>
    </r>
  </si>
  <si>
    <r>
      <t>E</t>
    </r>
    <r>
      <rPr>
        <b/>
        <sz val="11"/>
        <rFont val="Arial"/>
        <family val="2"/>
      </rPr>
      <t>°'UO</t>
    </r>
    <r>
      <rPr>
        <b/>
        <vertAlign val="subscript"/>
        <sz val="11"/>
        <rFont val="Arial"/>
        <family val="2"/>
      </rPr>
      <t>2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|U</t>
    </r>
    <r>
      <rPr>
        <b/>
        <vertAlign val="superscript"/>
        <sz val="11"/>
        <rFont val="Arial"/>
        <family val="2"/>
      </rPr>
      <t>4+</t>
    </r>
  </si>
  <si>
    <r>
      <t>[U</t>
    </r>
    <r>
      <rPr>
        <b/>
        <vertAlign val="superscript"/>
        <sz val="11"/>
        <rFont val="Arial"/>
        <family val="2"/>
      </rPr>
      <t>4+</t>
    </r>
    <r>
      <rPr>
        <b/>
        <sz val="11"/>
        <rFont val="Arial"/>
        <family val="2"/>
      </rPr>
      <t>]</t>
    </r>
  </si>
  <si>
    <r>
      <t>[UO</t>
    </r>
    <r>
      <rPr>
        <b/>
        <vertAlign val="subscript"/>
        <sz val="11"/>
        <rFont val="Arial"/>
        <family val="2"/>
      </rPr>
      <t>2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]</t>
    </r>
  </si>
  <si>
    <r>
      <t>Simulazione di una curva di titolazione di U</t>
    </r>
    <r>
      <rPr>
        <b/>
        <vertAlign val="superscript"/>
        <sz val="12"/>
        <rFont val="Arial"/>
        <family val="2"/>
      </rPr>
      <t>4+</t>
    </r>
    <r>
      <rPr>
        <b/>
        <sz val="12"/>
        <rFont val="Arial"/>
        <family val="2"/>
      </rPr>
      <t xml:space="preserve"> a c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con Ce</t>
    </r>
    <r>
      <rPr>
        <b/>
        <vertAlign val="superscript"/>
        <sz val="12"/>
        <rFont val="Arial"/>
        <family val="2"/>
      </rPr>
      <t>4+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T</t>
    </r>
  </si>
  <si>
    <r>
      <t>Simulazione di una curva di titolazione di Fe</t>
    </r>
    <r>
      <rPr>
        <b/>
        <vertAlign val="superscript"/>
        <sz val="12"/>
        <rFont val="Arial"/>
        <family val="2"/>
      </rPr>
      <t>2+</t>
    </r>
    <r>
      <rPr>
        <b/>
        <sz val="12"/>
        <rFont val="Arial"/>
        <family val="2"/>
      </rPr>
      <t xml:space="preserve"> a c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con Ce</t>
    </r>
    <r>
      <rPr>
        <b/>
        <vertAlign val="superscript"/>
        <sz val="12"/>
        <rFont val="Arial"/>
        <family val="2"/>
      </rPr>
      <t>4+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T</t>
    </r>
  </si>
  <si>
    <t xml:space="preserve"> </t>
  </si>
  <si>
    <r>
      <t>costante [H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SO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>]</t>
    </r>
  </si>
  <si>
    <r>
      <t>E</t>
    </r>
    <r>
      <rPr>
        <b/>
        <sz val="11"/>
        <rFont val="Arial"/>
        <family val="2"/>
      </rPr>
      <t>°''Fe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|Fe</t>
    </r>
    <r>
      <rPr>
        <b/>
        <vertAlign val="superscript"/>
        <sz val="11"/>
        <rFont val="Arial"/>
        <family val="2"/>
      </rPr>
      <t>2+</t>
    </r>
  </si>
  <si>
    <r>
      <t>E</t>
    </r>
    <r>
      <rPr>
        <b/>
        <sz val="11"/>
        <rFont val="Arial"/>
        <family val="2"/>
      </rPr>
      <t>°'MnO</t>
    </r>
    <r>
      <rPr>
        <b/>
        <vertAlign val="subscript"/>
        <sz val="11"/>
        <rFont val="Arial"/>
        <family val="2"/>
      </rPr>
      <t>4</t>
    </r>
    <r>
      <rPr>
        <b/>
        <vertAlign val="superscript"/>
        <sz val="11"/>
        <rFont val="Arial"/>
        <family val="2"/>
      </rPr>
      <t>-</t>
    </r>
    <r>
      <rPr>
        <b/>
        <sz val="11"/>
        <rFont val="Arial"/>
        <family val="2"/>
      </rPr>
      <t>|Mn</t>
    </r>
    <r>
      <rPr>
        <b/>
        <vertAlign val="superscript"/>
        <sz val="11"/>
        <rFont val="Arial"/>
        <family val="2"/>
      </rPr>
      <t>2+</t>
    </r>
  </si>
  <si>
    <r>
      <t>=5[MnO</t>
    </r>
    <r>
      <rPr>
        <b/>
        <vertAlign val="subscript"/>
        <sz val="11"/>
        <rFont val="Arial"/>
        <family val="2"/>
      </rPr>
      <t>4</t>
    </r>
    <r>
      <rPr>
        <b/>
        <vertAlign val="superscript"/>
        <sz val="11"/>
        <rFont val="Arial"/>
        <family val="2"/>
      </rPr>
      <t>-</t>
    </r>
    <r>
      <rPr>
        <b/>
        <sz val="11"/>
        <rFont val="Arial"/>
        <family val="2"/>
      </rPr>
      <t>]</t>
    </r>
  </si>
  <si>
    <r>
      <t>=5[Mn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]</t>
    </r>
  </si>
  <si>
    <r>
      <t>[MnO</t>
    </r>
    <r>
      <rPr>
        <b/>
        <vertAlign val="subscript"/>
        <sz val="11"/>
        <rFont val="Arial"/>
        <family val="2"/>
      </rPr>
      <t>4</t>
    </r>
    <r>
      <rPr>
        <b/>
        <vertAlign val="superscript"/>
        <sz val="11"/>
        <rFont val="Arial"/>
        <family val="2"/>
      </rPr>
      <t>-</t>
    </r>
    <r>
      <rPr>
        <b/>
        <sz val="11"/>
        <rFont val="Arial"/>
        <family val="2"/>
      </rPr>
      <t>]</t>
    </r>
  </si>
  <si>
    <r>
      <t>[Mn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]</t>
    </r>
  </si>
  <si>
    <r>
      <t>=[Fe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]/5</t>
    </r>
  </si>
  <si>
    <r>
      <t>=[Fe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]/5</t>
    </r>
  </si>
  <si>
    <r>
      <t>Simulazione di una curva di titolazione di Fe2</t>
    </r>
    <r>
      <rPr>
        <b/>
        <vertAlign val="superscript"/>
        <sz val="12"/>
        <rFont val="Arial"/>
        <family val="2"/>
      </rPr>
      <t>+</t>
    </r>
    <r>
      <rPr>
        <b/>
        <sz val="12"/>
        <rFont val="Arial"/>
        <family val="2"/>
      </rPr>
      <t xml:space="preserve"> 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e</t>
    </r>
    <r>
      <rPr>
        <b/>
        <i/>
        <sz val="12"/>
        <rFont val="Arial"/>
        <family val="2"/>
      </rPr>
      <t xml:space="preserve"> V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con MnO</t>
    </r>
    <r>
      <rPr>
        <b/>
        <vertAlign val="subscript"/>
        <sz val="12"/>
        <rFont val="Arial"/>
        <family val="2"/>
      </rPr>
      <t>4</t>
    </r>
    <r>
      <rPr>
        <b/>
        <vertAlign val="superscript"/>
        <sz val="12"/>
        <rFont val="Arial"/>
        <family val="2"/>
      </rPr>
      <t>-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</t>
    </r>
    <r>
      <rPr>
        <b/>
        <i/>
        <sz val="12"/>
        <rFont val="Arial"/>
        <family val="2"/>
      </rPr>
      <t>c</t>
    </r>
    <r>
      <rPr>
        <b/>
        <vertAlign val="sub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e </t>
    </r>
    <r>
      <rPr>
        <b/>
        <i/>
        <sz val="12"/>
        <rFont val="Arial"/>
        <family val="2"/>
      </rPr>
      <t>V</t>
    </r>
    <r>
      <rPr>
        <b/>
        <vertAlign val="subscript"/>
        <sz val="12"/>
        <rFont val="Arial"/>
        <family val="2"/>
      </rPr>
      <t>T</t>
    </r>
  </si>
  <si>
    <r>
      <t>=[Ce</t>
    </r>
    <r>
      <rPr>
        <b/>
        <vertAlign val="superscript"/>
        <sz val="11"/>
        <rFont val="Arial"/>
        <family val="2"/>
      </rPr>
      <t>4+</t>
    </r>
    <r>
      <rPr>
        <b/>
        <sz val="11"/>
        <rFont val="Arial"/>
        <family val="2"/>
      </rPr>
      <t>]/2</t>
    </r>
  </si>
  <si>
    <r>
      <t>=[Ce</t>
    </r>
    <r>
      <rPr>
        <b/>
        <vertAlign val="superscript"/>
        <sz val="11"/>
        <rFont val="Arial"/>
        <family val="2"/>
      </rPr>
      <t>3+</t>
    </r>
    <r>
      <rPr>
        <b/>
        <sz val="11"/>
        <rFont val="Arial"/>
        <family val="2"/>
      </rPr>
      <t>]/2</t>
    </r>
  </si>
  <si>
    <r>
      <t>=2[U</t>
    </r>
    <r>
      <rPr>
        <b/>
        <vertAlign val="superscript"/>
        <sz val="11"/>
        <rFont val="Arial"/>
        <family val="2"/>
      </rPr>
      <t>4+</t>
    </r>
    <r>
      <rPr>
        <b/>
        <sz val="11"/>
        <rFont val="Arial"/>
        <family val="2"/>
      </rPr>
      <t>]</t>
    </r>
  </si>
  <si>
    <r>
      <t>=2[UO</t>
    </r>
    <r>
      <rPr>
        <b/>
        <vertAlign val="subscript"/>
        <sz val="11"/>
        <rFont val="Arial"/>
        <family val="2"/>
      </rPr>
      <t>2</t>
    </r>
    <r>
      <rPr>
        <b/>
        <vertAlign val="superscript"/>
        <sz val="11"/>
        <rFont val="Arial"/>
        <family val="2"/>
      </rPr>
      <t>2+</t>
    </r>
    <r>
      <rPr>
        <b/>
        <sz val="11"/>
        <rFont val="Arial"/>
        <family val="2"/>
      </rPr>
      <t>]</t>
    </r>
  </si>
  <si>
    <t xml:space="preserve">d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</si>
</sst>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"/>
    <numFmt numFmtId="172" formatCode="0.000"/>
    <numFmt numFmtId="173" formatCode="0.0000000"/>
    <numFmt numFmtId="174" formatCode="0.000000"/>
    <numFmt numFmtId="175" formatCode="0.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  <numFmt numFmtId="181" formatCode="_-* #,##0.000000_-;\-* #,##0.000000_-;_-* &quot;-&quot;_-;_-@_-"/>
    <numFmt numFmtId="182" formatCode="_-* #,##0.000000_-;\-* #,##0.000000_-;_-* &quot;-&quot;??????_-;_-@_-"/>
    <numFmt numFmtId="183" formatCode="_-* #,##0.00000_-;\-* #,##0.00000_-;_-* &quot;-&quot;??????_-;_-@_-"/>
    <numFmt numFmtId="184" formatCode="_-* #,##0.0000_-;\-* #,##0.0000_-;_-* &quot;-&quot;??????_-;_-@_-"/>
    <numFmt numFmtId="185" formatCode="_-* #,##0.000_-;\-* #,##0.000_-;_-* &quot;-&quot;??????_-;_-@_-"/>
    <numFmt numFmtId="186" formatCode="_-* #,##0.000_-;\-* #,##0.000_-;_-* &quot;-&quot;???_-;_-@_-"/>
    <numFmt numFmtId="187" formatCode="_-* #,##0.000_-;\-* #,##0.000_-;_-* &quot;-&quot;??_-;_-@_-"/>
    <numFmt numFmtId="188" formatCode="0.00000000"/>
    <numFmt numFmtId="189" formatCode="_-* #,##0.0000_-;\-* #,##0.0000_-;_-* &quot;-&quot;????_-;_-@_-"/>
  </numFmts>
  <fonts count="32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sz val="11"/>
      <name val="Symbol"/>
      <family val="1"/>
    </font>
    <font>
      <i/>
      <sz val="12"/>
      <name val="Arial"/>
      <family val="2"/>
    </font>
    <font>
      <vertAlign val="subscript"/>
      <sz val="11"/>
      <name val="Arial"/>
      <family val="2"/>
    </font>
    <font>
      <sz val="12"/>
      <name val="Symbol"/>
      <family val="1"/>
    </font>
    <font>
      <sz val="14"/>
      <name val="Arial"/>
      <family val="2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sz val="8"/>
      <name val="Arial"/>
      <family val="0"/>
    </font>
    <font>
      <sz val="4.75"/>
      <name val="Arial"/>
      <family val="0"/>
    </font>
    <font>
      <b/>
      <i/>
      <sz val="9"/>
      <name val="Arial"/>
      <family val="2"/>
    </font>
    <font>
      <b/>
      <vertAlign val="subscript"/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11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2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10" fillId="0" borderId="0" xfId="0" applyFont="1" applyFill="1" applyBorder="1" applyAlignment="1" quotePrefix="1">
      <alignment horizontal="center"/>
    </xf>
    <xf numFmtId="11" fontId="15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81" fontId="9" fillId="0" borderId="0" xfId="16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182" fontId="9" fillId="0" borderId="0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185" fontId="9" fillId="0" borderId="0" xfId="0" applyNumberFormat="1" applyFont="1" applyBorder="1" applyAlignment="1">
      <alignment/>
    </xf>
    <xf numFmtId="187" fontId="9" fillId="2" borderId="1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/>
    </xf>
    <xf numFmtId="0" fontId="9" fillId="0" borderId="5" xfId="0" applyFont="1" applyBorder="1" applyAlignment="1">
      <alignment/>
    </xf>
    <xf numFmtId="171" fontId="9" fillId="0" borderId="5" xfId="0" applyNumberFormat="1" applyFont="1" applyBorder="1" applyAlignment="1">
      <alignment/>
    </xf>
    <xf numFmtId="174" fontId="9" fillId="0" borderId="5" xfId="0" applyNumberFormat="1" applyFont="1" applyBorder="1" applyAlignment="1">
      <alignment/>
    </xf>
    <xf numFmtId="185" fontId="9" fillId="0" borderId="5" xfId="0" applyNumberFormat="1" applyFont="1" applyBorder="1" applyAlignment="1">
      <alignment/>
    </xf>
    <xf numFmtId="187" fontId="9" fillId="2" borderId="4" xfId="0" applyNumberFormat="1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172" fontId="9" fillId="0" borderId="0" xfId="0" applyNumberFormat="1" applyFont="1" applyBorder="1" applyAlignment="1">
      <alignment/>
    </xf>
    <xf numFmtId="179" fontId="9" fillId="0" borderId="0" xfId="16" applyNumberFormat="1" applyFont="1" applyBorder="1" applyAlignment="1">
      <alignment/>
    </xf>
    <xf numFmtId="0" fontId="31" fillId="0" borderId="0" xfId="0" applyFont="1" applyAlignment="1">
      <alignment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0775"/>
          <c:w val="0.871"/>
          <c:h val="0.97275"/>
        </c:manualLayout>
      </c:layout>
      <c:scatterChart>
        <c:scatterStyle val="lineMarker"/>
        <c:varyColors val="0"/>
        <c:ser>
          <c:idx val="2"/>
          <c:order val="0"/>
          <c:tx>
            <c:v>cloruri 0.005 M titolante 0.01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'U con V'!$A$12:$A$31</c:f>
              <c:numCache>
                <c:ptCount val="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1">
                  <c:v>24.9</c:v>
                </c:pt>
                <c:pt idx="13">
                  <c:v>25</c:v>
                </c:pt>
                <c:pt idx="15">
                  <c:v>25.1</c:v>
                </c:pt>
                <c:pt idx="16">
                  <c:v>25.5</c:v>
                </c:pt>
                <c:pt idx="17">
                  <c:v>26</c:v>
                </c:pt>
                <c:pt idx="18">
                  <c:v>30</c:v>
                </c:pt>
                <c:pt idx="19">
                  <c:v>40</c:v>
                </c:pt>
              </c:numCache>
            </c:numRef>
          </c:xVal>
          <c:yVal>
            <c:numRef>
              <c:f>'U con V'!$H$12:$H$31</c:f>
              <c:numCache>
                <c:ptCount val="20"/>
                <c:pt idx="0">
                  <c:v>0.061773649707161205</c:v>
                </c:pt>
                <c:pt idx="1">
                  <c:v>0.0721911557655176</c:v>
                </c:pt>
                <c:pt idx="2">
                  <c:v>0.07911530188750371</c:v>
                </c:pt>
                <c:pt idx="3">
                  <c:v>0.08479124697082185</c:v>
                </c:pt>
                <c:pt idx="4">
                  <c:v>0.09000000000000002</c:v>
                </c:pt>
                <c:pt idx="5">
                  <c:v>0.0952087530291782</c:v>
                </c:pt>
                <c:pt idx="6">
                  <c:v>0.10088469811249634</c:v>
                </c:pt>
                <c:pt idx="7">
                  <c:v>0.10780884423448245</c:v>
                </c:pt>
                <c:pt idx="8">
                  <c:v>0.11822635029283884</c:v>
                </c:pt>
                <c:pt idx="9">
                  <c:v>0.1308264414981431</c:v>
                </c:pt>
                <c:pt idx="10">
                  <c:v>0.13999574651783153</c:v>
                </c:pt>
                <c:pt idx="11">
                  <c:v>0.16087921725719012</c:v>
                </c:pt>
                <c:pt idx="13">
                  <c:v>0.45866666666666667</c:v>
                </c:pt>
                <c:pt idx="15">
                  <c:v>1.0541385884689654</c:v>
                </c:pt>
                <c:pt idx="16">
                  <c:v>1.0954894442344825</c:v>
                </c:pt>
                <c:pt idx="17">
                  <c:v>1.1132982884689648</c:v>
                </c:pt>
                <c:pt idx="18">
                  <c:v>1.1546491442344824</c:v>
                </c:pt>
                <c:pt idx="19">
                  <c:v>1.1828754945273212</c:v>
                </c:pt>
              </c:numCache>
            </c:numRef>
          </c:yVal>
          <c:smooth val="0"/>
        </c:ser>
        <c:axId val="37733025"/>
        <c:axId val="4052906"/>
      </c:scatterChart>
      <c:valAx>
        <c:axId val="3773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52906"/>
        <c:crosses val="autoZero"/>
        <c:crossBetween val="midCat"/>
        <c:dispUnits/>
      </c:valAx>
      <c:valAx>
        <c:axId val="405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E 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redox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7733025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866"/>
          <c:h val="0.973"/>
        </c:manualLayout>
      </c:layout>
      <c:scatterChart>
        <c:scatterStyle val="lineMarker"/>
        <c:varyColors val="0"/>
        <c:ser>
          <c:idx val="2"/>
          <c:order val="0"/>
          <c:tx>
            <c:v>cloruri 0.005 M titolante 0.01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 con MnO4'!$A$12:$A$32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9.5</c:v>
                </c:pt>
                <c:pt idx="11">
                  <c:v>9.9</c:v>
                </c:pt>
                <c:pt idx="13">
                  <c:v>10</c:v>
                </c:pt>
                <c:pt idx="15">
                  <c:v>10.1</c:v>
                </c:pt>
                <c:pt idx="16">
                  <c:v>10.5</c:v>
                </c:pt>
                <c:pt idx="17">
                  <c:v>11</c:v>
                </c:pt>
                <c:pt idx="18">
                  <c:v>12</c:v>
                </c:pt>
                <c:pt idx="19">
                  <c:v>15</c:v>
                </c:pt>
                <c:pt idx="20">
                  <c:v>20</c:v>
                </c:pt>
              </c:numCache>
            </c:numRef>
          </c:xVal>
          <c:yVal>
            <c:numRef>
              <c:f>'Fe con MnO4'!$H$12:$H$32</c:f>
              <c:numCache>
                <c:ptCount val="21"/>
                <c:pt idx="0">
                  <c:v>0.3795472994143224</c:v>
                </c:pt>
                <c:pt idx="1">
                  <c:v>0.4003823115310352</c:v>
                </c:pt>
                <c:pt idx="2">
                  <c:v>0.40777364970716123</c:v>
                </c:pt>
                <c:pt idx="3">
                  <c:v>0.4142306037750074</c:v>
                </c:pt>
                <c:pt idx="4">
                  <c:v>0.4255824939416437</c:v>
                </c:pt>
                <c:pt idx="5">
                  <c:v>0.43600000000000005</c:v>
                </c:pt>
                <c:pt idx="6">
                  <c:v>0.4464175060583564</c:v>
                </c:pt>
                <c:pt idx="7">
                  <c:v>0.4577693962249927</c:v>
                </c:pt>
                <c:pt idx="8">
                  <c:v>0.4716176884689649</c:v>
                </c:pt>
                <c:pt idx="9">
                  <c:v>0.4924527005856777</c:v>
                </c:pt>
                <c:pt idx="10">
                  <c:v>0.5116506794062892</c:v>
                </c:pt>
                <c:pt idx="11">
                  <c:v>0.5540611794218328</c:v>
                </c:pt>
                <c:pt idx="13">
                  <c:v>1.1276666666666668</c:v>
                </c:pt>
                <c:pt idx="15">
                  <c:v>1.24233612</c:v>
                </c:pt>
                <c:pt idx="16">
                  <c:v>1.2506062911531035</c:v>
                </c:pt>
                <c:pt idx="17">
                  <c:v>1.25416806</c:v>
                </c:pt>
                <c:pt idx="18">
                  <c:v>1.2577298288468965</c:v>
                </c:pt>
                <c:pt idx="19">
                  <c:v>1.2624382311531035</c:v>
                </c:pt>
                <c:pt idx="20">
                  <c:v>1.266</c:v>
                </c:pt>
              </c:numCache>
            </c:numRef>
          </c:yVal>
          <c:smooth val="0"/>
        </c:ser>
        <c:axId val="36476155"/>
        <c:axId val="59849940"/>
      </c:scatterChart>
      <c:valAx>
        <c:axId val="3647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49940"/>
        <c:crosses val="autoZero"/>
        <c:crossBetween val="midCat"/>
        <c:dispUnits/>
      </c:valAx>
      <c:valAx>
        <c:axId val="59849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D</a:t>
                </a: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6476155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2475"/>
          <c:w val="0.86375"/>
          <c:h val="0.91175"/>
        </c:manualLayout>
      </c:layout>
      <c:scatterChart>
        <c:scatterStyle val="lineMarker"/>
        <c:varyColors val="0"/>
        <c:ser>
          <c:idx val="0"/>
          <c:order val="0"/>
          <c:tx>
            <c:v>Fe2+</c:v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('Fe con MnO4'!$A$11:$A$23,'Fe con MnO4'!$A$27:$A$32)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9.5</c:v>
                </c:pt>
                <c:pt idx="12">
                  <c:v>9.9</c:v>
                </c:pt>
                <c:pt idx="13">
                  <c:v>10.1</c:v>
                </c:pt>
                <c:pt idx="14">
                  <c:v>10.5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</c:numCache>
            </c:numRef>
          </c:xVal>
          <c:yVal>
            <c:numRef>
              <c:f>('Fe con MnO4'!$C$11:$C$23,'Fe con MnO4'!$C$27:$C$32)</c:f>
              <c:numCache>
                <c:ptCount val="19"/>
                <c:pt idx="0">
                  <c:v>0.025</c:v>
                </c:pt>
                <c:pt idx="1">
                  <c:v>0.02142857142857143</c:v>
                </c:pt>
                <c:pt idx="2">
                  <c:v>0.018181818181818184</c:v>
                </c:pt>
                <c:pt idx="3">
                  <c:v>0.016666666666666666</c:v>
                </c:pt>
                <c:pt idx="4">
                  <c:v>0.015217391304347825</c:v>
                </c:pt>
                <c:pt idx="5">
                  <c:v>0.012499999999999999</c:v>
                </c:pt>
                <c:pt idx="6">
                  <c:v>0.01</c:v>
                </c:pt>
                <c:pt idx="7">
                  <c:v>0.007692307692307693</c:v>
                </c:pt>
                <c:pt idx="8">
                  <c:v>0.005555555555555554</c:v>
                </c:pt>
                <c:pt idx="9">
                  <c:v>0.0035714285714285704</c:v>
                </c:pt>
                <c:pt idx="10">
                  <c:v>0.0017241379310344843</c:v>
                </c:pt>
                <c:pt idx="11">
                  <c:v>0.0008474576271186448</c:v>
                </c:pt>
                <c:pt idx="12">
                  <c:v>0.00016722408026755868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Fe3+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('Fe con MnO4'!$A$11:$A$23,'Fe con MnO4'!$A$27:$A$32)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9.5</c:v>
                </c:pt>
                <c:pt idx="12">
                  <c:v>9.9</c:v>
                </c:pt>
                <c:pt idx="13">
                  <c:v>10.1</c:v>
                </c:pt>
                <c:pt idx="14">
                  <c:v>10.5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</c:numCache>
            </c:numRef>
          </c:xVal>
          <c:yVal>
            <c:numRef>
              <c:f>('Fe con MnO4'!$D$11:$D$23,'Fe con MnO4'!$D$27:$D$32)</c:f>
              <c:numCache>
                <c:ptCount val="19"/>
                <c:pt idx="0">
                  <c:v>0</c:v>
                </c:pt>
                <c:pt idx="1">
                  <c:v>0.002380952380952381</c:v>
                </c:pt>
                <c:pt idx="2">
                  <c:v>0.004545454545454545</c:v>
                </c:pt>
                <c:pt idx="3">
                  <c:v>0.005555555555555556</c:v>
                </c:pt>
                <c:pt idx="4">
                  <c:v>0.006521739130434782</c:v>
                </c:pt>
                <c:pt idx="5">
                  <c:v>0.008333333333333333</c:v>
                </c:pt>
                <c:pt idx="6">
                  <c:v>0.01</c:v>
                </c:pt>
                <c:pt idx="7">
                  <c:v>0.011538461538461537</c:v>
                </c:pt>
                <c:pt idx="8">
                  <c:v>0.012962962962962964</c:v>
                </c:pt>
                <c:pt idx="9">
                  <c:v>0.014285714285714285</c:v>
                </c:pt>
                <c:pt idx="10">
                  <c:v>0.015517241379310345</c:v>
                </c:pt>
                <c:pt idx="11">
                  <c:v>0.016101694915254237</c:v>
                </c:pt>
                <c:pt idx="12">
                  <c:v>0.016555183946488295</c:v>
                </c:pt>
                <c:pt idx="13">
                  <c:v>0.01661129568106312</c:v>
                </c:pt>
                <c:pt idx="14">
                  <c:v>0.01639344262295082</c:v>
                </c:pt>
                <c:pt idx="15">
                  <c:v>0.016129032258064516</c:v>
                </c:pt>
                <c:pt idx="16">
                  <c:v>0.015625</c:v>
                </c:pt>
                <c:pt idx="17">
                  <c:v>0.014285714285714285</c:v>
                </c:pt>
                <c:pt idx="18">
                  <c:v>0.0125</c:v>
                </c:pt>
              </c:numCache>
            </c:numRef>
          </c:yVal>
          <c:smooth val="0"/>
        </c:ser>
        <c:ser>
          <c:idx val="3"/>
          <c:order val="2"/>
          <c:tx>
            <c:v>MnO4-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('Fe con MnO4'!$A$11:$A$23,'Fe con MnO4'!$A$27:$A$32)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9.5</c:v>
                </c:pt>
                <c:pt idx="12">
                  <c:v>9.9</c:v>
                </c:pt>
                <c:pt idx="13">
                  <c:v>10.1</c:v>
                </c:pt>
                <c:pt idx="14">
                  <c:v>10.5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</c:numCache>
            </c:numRef>
          </c:xVal>
          <c:yVal>
            <c:numRef>
              <c:f>('Fe con MnO4'!$E$11:$E$23,'Fe con MnO4'!$E$27:$E$32)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3.3222591362125814E-05</c:v>
                </c:pt>
                <c:pt idx="14">
                  <c:v>0.0001639344262295079</c:v>
                </c:pt>
                <c:pt idx="15">
                  <c:v>0.00032258064516129016</c:v>
                </c:pt>
                <c:pt idx="16">
                  <c:v>0.0006249999999999997</c:v>
                </c:pt>
                <c:pt idx="17">
                  <c:v>0.0014285714285714284</c:v>
                </c:pt>
                <c:pt idx="18">
                  <c:v>0.0025</c:v>
                </c:pt>
              </c:numCache>
            </c:numRef>
          </c:yVal>
          <c:smooth val="0"/>
        </c:ser>
        <c:ser>
          <c:idx val="2"/>
          <c:order val="3"/>
          <c:tx>
            <c:v>Mn2+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('Fe con MnO4'!$A$11:$A$23,'Fe con MnO4'!$A$27:$A$32)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9.5</c:v>
                </c:pt>
                <c:pt idx="12">
                  <c:v>9.9</c:v>
                </c:pt>
                <c:pt idx="13">
                  <c:v>10.1</c:v>
                </c:pt>
                <c:pt idx="14">
                  <c:v>10.5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20</c:v>
                </c:pt>
              </c:numCache>
            </c:numRef>
          </c:xVal>
          <c:yVal>
            <c:numRef>
              <c:f>('Fe con MnO4'!$F$11:$F$23,'Fe con MnO4'!$F$27:$F$32)</c:f>
              <c:numCache>
                <c:ptCount val="19"/>
                <c:pt idx="0">
                  <c:v>0</c:v>
                </c:pt>
                <c:pt idx="1">
                  <c:v>0.00047619047619047624</c:v>
                </c:pt>
                <c:pt idx="2">
                  <c:v>0.0009090909090909091</c:v>
                </c:pt>
                <c:pt idx="3">
                  <c:v>0.0011111111111111111</c:v>
                </c:pt>
                <c:pt idx="4">
                  <c:v>0.0013043478260869564</c:v>
                </c:pt>
                <c:pt idx="5">
                  <c:v>0.0016666666666666666</c:v>
                </c:pt>
                <c:pt idx="6">
                  <c:v>0.002</c:v>
                </c:pt>
                <c:pt idx="7">
                  <c:v>0.0023076923076923075</c:v>
                </c:pt>
                <c:pt idx="8">
                  <c:v>0.002592592592592593</c:v>
                </c:pt>
                <c:pt idx="9">
                  <c:v>0.002857142857142857</c:v>
                </c:pt>
                <c:pt idx="10">
                  <c:v>0.003103448275862069</c:v>
                </c:pt>
                <c:pt idx="11">
                  <c:v>0.0032203389830508474</c:v>
                </c:pt>
                <c:pt idx="12">
                  <c:v>0.003311036789297659</c:v>
                </c:pt>
                <c:pt idx="13">
                  <c:v>0.0033222591362126242</c:v>
                </c:pt>
                <c:pt idx="14">
                  <c:v>0.003278688524590164</c:v>
                </c:pt>
                <c:pt idx="15">
                  <c:v>0.0032258064516129032</c:v>
                </c:pt>
                <c:pt idx="16">
                  <c:v>0.003125</c:v>
                </c:pt>
                <c:pt idx="17">
                  <c:v>0.002857142857142857</c:v>
                </c:pt>
                <c:pt idx="18">
                  <c:v>0.0025</c:v>
                </c:pt>
              </c:numCache>
            </c:numRef>
          </c:yVal>
          <c:smooth val="0"/>
        </c:ser>
        <c:axId val="1778549"/>
        <c:axId val="16006942"/>
      </c:scatterChart>
      <c:scatterChart>
        <c:scatterStyle val="lineMarker"/>
        <c:varyColors val="0"/>
        <c:ser>
          <c:idx val="4"/>
          <c:order val="4"/>
          <c:tx>
            <c:v>Fe3+/Fe2+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'Fe con MnO4'!$A$12:$A$23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2.5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9.5</c:v>
                </c:pt>
                <c:pt idx="11">
                  <c:v>9.9</c:v>
                </c:pt>
              </c:numCache>
            </c:numRef>
          </c:xVal>
          <c:yVal>
            <c:numRef>
              <c:f>'Fe con MnO4'!$J$12:$J$23</c:f>
              <c:numCache>
                <c:ptCount val="12"/>
                <c:pt idx="0">
                  <c:v>0.11111111111111112</c:v>
                </c:pt>
                <c:pt idx="1">
                  <c:v>0.24999999999999994</c:v>
                </c:pt>
                <c:pt idx="2">
                  <c:v>0.33333333333333337</c:v>
                </c:pt>
                <c:pt idx="3">
                  <c:v>0.4285714285714286</c:v>
                </c:pt>
                <c:pt idx="4">
                  <c:v>0.6666666666666667</c:v>
                </c:pt>
                <c:pt idx="5">
                  <c:v>1</c:v>
                </c:pt>
                <c:pt idx="6">
                  <c:v>1.4999999999999998</c:v>
                </c:pt>
                <c:pt idx="7">
                  <c:v>2.3333333333333344</c:v>
                </c:pt>
                <c:pt idx="8">
                  <c:v>4.000000000000001</c:v>
                </c:pt>
                <c:pt idx="9">
                  <c:v>8.999999999999993</c:v>
                </c:pt>
                <c:pt idx="10">
                  <c:v>18.999999999999982</c:v>
                </c:pt>
                <c:pt idx="11">
                  <c:v>98.99999999999991</c:v>
                </c:pt>
              </c:numCache>
            </c:numRef>
          </c:yVal>
          <c:smooth val="0"/>
        </c:ser>
        <c:ser>
          <c:idx val="5"/>
          <c:order val="5"/>
          <c:tx>
            <c:v>Mn2+/MnO4-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'Fe con MnO4'!$A$27:$A$32</c:f>
              <c:numCache>
                <c:ptCount val="6"/>
                <c:pt idx="0">
                  <c:v>10.1</c:v>
                </c:pt>
                <c:pt idx="1">
                  <c:v>10.5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</c:numCache>
            </c:numRef>
          </c:xVal>
          <c:yVal>
            <c:numRef>
              <c:f>'Fe con MnO4'!$J$27:$J$32</c:f>
              <c:numCache>
                <c:ptCount val="6"/>
                <c:pt idx="0">
                  <c:v>100.0000000000013</c:v>
                </c:pt>
                <c:pt idx="1">
                  <c:v>20.000000000000036</c:v>
                </c:pt>
                <c:pt idx="2">
                  <c:v>10.000000000000005</c:v>
                </c:pt>
                <c:pt idx="3">
                  <c:v>5.000000000000003</c:v>
                </c:pt>
                <c:pt idx="4">
                  <c:v>2.0000000000000004</c:v>
                </c:pt>
                <c:pt idx="5">
                  <c:v>1</c:v>
                </c:pt>
              </c:numCache>
            </c:numRef>
          </c:yVal>
          <c:smooth val="0"/>
        </c:ser>
        <c:axId val="9844751"/>
        <c:axId val="21493896"/>
      </c:scatterChart>
      <c:valAx>
        <c:axId val="177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9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9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006942"/>
        <c:crosses val="autoZero"/>
        <c:crossBetween val="midCat"/>
        <c:dispUnits/>
      </c:valAx>
      <c:valAx>
        <c:axId val="1600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 / M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-* #,##0.00_-;\-* #,##0.00_-;_-* &quot;-&quot;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78549"/>
        <c:crosses val="autoZero"/>
        <c:crossBetween val="midCat"/>
        <c:dispUnits/>
      </c:valAx>
      <c:valAx>
        <c:axId val="9844751"/>
        <c:scaling>
          <c:orientation val="minMax"/>
        </c:scaling>
        <c:axPos val="b"/>
        <c:delete val="1"/>
        <c:majorTickMark val="in"/>
        <c:minorTickMark val="none"/>
        <c:tickLblPos val="nextTo"/>
        <c:crossAx val="21493896"/>
        <c:crosses val="max"/>
        <c:crossBetween val="midCat"/>
        <c:dispUnits/>
      </c:valAx>
      <c:valAx>
        <c:axId val="214938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844751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61575"/>
          <c:y val="0.05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0775"/>
          <c:w val="0.8735"/>
          <c:h val="0.97275"/>
        </c:manualLayout>
      </c:layout>
      <c:scatterChart>
        <c:scatterStyle val="lineMarker"/>
        <c:varyColors val="0"/>
        <c:ser>
          <c:idx val="2"/>
          <c:order val="0"/>
          <c:tx>
            <c:v>cloruri 0.005 M titolante 0.01 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'Fe con Ce'!$A$12:$A$31</c:f>
              <c:numCache>
                <c:ptCount val="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24</c:v>
                </c:pt>
                <c:pt idx="10">
                  <c:v>24.5</c:v>
                </c:pt>
                <c:pt idx="11">
                  <c:v>24.9</c:v>
                </c:pt>
                <c:pt idx="13">
                  <c:v>25</c:v>
                </c:pt>
                <c:pt idx="15">
                  <c:v>25.1</c:v>
                </c:pt>
                <c:pt idx="16">
                  <c:v>25.5</c:v>
                </c:pt>
                <c:pt idx="17">
                  <c:v>26</c:v>
                </c:pt>
                <c:pt idx="18">
                  <c:v>30</c:v>
                </c:pt>
                <c:pt idx="19">
                  <c:v>40</c:v>
                </c:pt>
              </c:numCache>
            </c:numRef>
          </c:xVal>
          <c:yVal>
            <c:numRef>
              <c:f>'Fe con Ce'!$H$12:$H$31</c:f>
              <c:numCache>
                <c:ptCount val="20"/>
                <c:pt idx="0">
                  <c:v>0.3795472994143224</c:v>
                </c:pt>
                <c:pt idx="1">
                  <c:v>0.4003823115310352</c:v>
                </c:pt>
                <c:pt idx="2">
                  <c:v>0.4142306037750074</c:v>
                </c:pt>
                <c:pt idx="3">
                  <c:v>0.4255824939416437</c:v>
                </c:pt>
                <c:pt idx="4">
                  <c:v>0.43600000000000005</c:v>
                </c:pt>
                <c:pt idx="5">
                  <c:v>0.4464175060583564</c:v>
                </c:pt>
                <c:pt idx="6">
                  <c:v>0.4577693962249927</c:v>
                </c:pt>
                <c:pt idx="7">
                  <c:v>0.4716176884689649</c:v>
                </c:pt>
                <c:pt idx="8">
                  <c:v>0.4924527005856777</c:v>
                </c:pt>
                <c:pt idx="9">
                  <c:v>0.5176528829962862</c:v>
                </c:pt>
                <c:pt idx="10">
                  <c:v>0.5359914930356631</c:v>
                </c:pt>
                <c:pt idx="11">
                  <c:v>0.5777584345143802</c:v>
                </c:pt>
                <c:pt idx="13">
                  <c:v>0.8160000000000001</c:v>
                </c:pt>
                <c:pt idx="15">
                  <c:v>1.0541385884689654</c:v>
                </c:pt>
                <c:pt idx="16">
                  <c:v>1.0954894442344825</c:v>
                </c:pt>
                <c:pt idx="17">
                  <c:v>1.1132982884689648</c:v>
                </c:pt>
                <c:pt idx="18">
                  <c:v>1.1546491442344824</c:v>
                </c:pt>
                <c:pt idx="19">
                  <c:v>1.1828754945273212</c:v>
                </c:pt>
              </c:numCache>
            </c:numRef>
          </c:yVal>
          <c:smooth val="0"/>
        </c:ser>
        <c:axId val="59227337"/>
        <c:axId val="63283986"/>
      </c:scatterChart>
      <c:valAx>
        <c:axId val="59227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17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83986"/>
        <c:crosses val="autoZero"/>
        <c:crossBetween val="midCat"/>
        <c:dispUnits/>
      </c:valAx>
      <c:valAx>
        <c:axId val="6328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>
                    <a:latin typeface="Arial"/>
                    <a:ea typeface="Arial"/>
                    <a:cs typeface="Arial"/>
                  </a:rPr>
                  <a:t>E 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redox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9227337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1825"/>
          <c:w val="0.876"/>
          <c:h val="0.92475"/>
        </c:manualLayout>
      </c:layout>
      <c:scatterChart>
        <c:scatterStyle val="lineMarker"/>
        <c:varyColors val="0"/>
        <c:ser>
          <c:idx val="0"/>
          <c:order val="0"/>
          <c:tx>
            <c:v>Fe2+</c:v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('Fe con Ce'!$A$11:$A$23,'Fe con Ce'!$A$27:$A$31)</c:f>
              <c:numCach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</c:v>
                </c:pt>
                <c:pt idx="11">
                  <c:v>24.5</c:v>
                </c:pt>
                <c:pt idx="12">
                  <c:v>24.9</c:v>
                </c:pt>
                <c:pt idx="13">
                  <c:v>25.1</c:v>
                </c:pt>
                <c:pt idx="14">
                  <c:v>25.5</c:v>
                </c:pt>
                <c:pt idx="15">
                  <c:v>26</c:v>
                </c:pt>
                <c:pt idx="16">
                  <c:v>30</c:v>
                </c:pt>
                <c:pt idx="17">
                  <c:v>40</c:v>
                </c:pt>
              </c:numCache>
            </c:numRef>
          </c:xVal>
          <c:yVal>
            <c:numRef>
              <c:f>('Fe con Ce'!$C$11:$C$23,'Fe con Ce'!$C$27:$C$31)</c:f>
              <c:numCache>
                <c:ptCount val="18"/>
                <c:pt idx="0">
                  <c:v>0.05</c:v>
                </c:pt>
                <c:pt idx="1">
                  <c:v>0.04285714285714286</c:v>
                </c:pt>
                <c:pt idx="2">
                  <c:v>0.03636363636363636</c:v>
                </c:pt>
                <c:pt idx="3">
                  <c:v>0.030434782608695653</c:v>
                </c:pt>
                <c:pt idx="4">
                  <c:v>0.025</c:v>
                </c:pt>
                <c:pt idx="5">
                  <c:v>0.02</c:v>
                </c:pt>
                <c:pt idx="6">
                  <c:v>0.015384615384615385</c:v>
                </c:pt>
                <c:pt idx="7">
                  <c:v>0.011111111111111112</c:v>
                </c:pt>
                <c:pt idx="8">
                  <c:v>0.007142857142857143</c:v>
                </c:pt>
                <c:pt idx="9">
                  <c:v>0.0034482758620689655</c:v>
                </c:pt>
                <c:pt idx="10">
                  <c:v>0.0013513513513513467</c:v>
                </c:pt>
                <c:pt idx="11">
                  <c:v>0.000671140939597313</c:v>
                </c:pt>
                <c:pt idx="12">
                  <c:v>0.00013351134846461665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Fe3+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('Fe con Ce'!$A$11:$A$23,'Fe con Ce'!$A$27:$A$31)</c:f>
              <c:numCach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</c:v>
                </c:pt>
                <c:pt idx="11">
                  <c:v>24.5</c:v>
                </c:pt>
                <c:pt idx="12">
                  <c:v>24.9</c:v>
                </c:pt>
                <c:pt idx="13">
                  <c:v>25.1</c:v>
                </c:pt>
                <c:pt idx="14">
                  <c:v>25.5</c:v>
                </c:pt>
                <c:pt idx="15">
                  <c:v>26</c:v>
                </c:pt>
                <c:pt idx="16">
                  <c:v>30</c:v>
                </c:pt>
                <c:pt idx="17">
                  <c:v>40</c:v>
                </c:pt>
              </c:numCache>
            </c:numRef>
          </c:xVal>
          <c:yVal>
            <c:numRef>
              <c:f>('Fe con Ce'!$D$11:$D$23,'Fe con Ce'!$D$27:$D$31)</c:f>
              <c:numCache>
                <c:ptCount val="18"/>
                <c:pt idx="0">
                  <c:v>0</c:v>
                </c:pt>
                <c:pt idx="1">
                  <c:v>0.004761904761904762</c:v>
                </c:pt>
                <c:pt idx="2">
                  <c:v>0.00909090909090909</c:v>
                </c:pt>
                <c:pt idx="3">
                  <c:v>0.013043478260869565</c:v>
                </c:pt>
                <c:pt idx="4">
                  <c:v>0.016666666666666666</c:v>
                </c:pt>
                <c:pt idx="5">
                  <c:v>0.02</c:v>
                </c:pt>
                <c:pt idx="6">
                  <c:v>0.023076923076923078</c:v>
                </c:pt>
                <c:pt idx="7">
                  <c:v>0.025925925925925925</c:v>
                </c:pt>
                <c:pt idx="8">
                  <c:v>0.02857142857142857</c:v>
                </c:pt>
                <c:pt idx="9">
                  <c:v>0.03103448275862069</c:v>
                </c:pt>
                <c:pt idx="10">
                  <c:v>0.032432432432432434</c:v>
                </c:pt>
                <c:pt idx="11">
                  <c:v>0.03288590604026846</c:v>
                </c:pt>
                <c:pt idx="12">
                  <c:v>0.03324432576769026</c:v>
                </c:pt>
                <c:pt idx="13">
                  <c:v>0.033288948069241014</c:v>
                </c:pt>
                <c:pt idx="14">
                  <c:v>0.033112582781456956</c:v>
                </c:pt>
                <c:pt idx="15">
                  <c:v>0.03289473684210526</c:v>
                </c:pt>
                <c:pt idx="16">
                  <c:v>0.03125</c:v>
                </c:pt>
                <c:pt idx="17">
                  <c:v>0.027777777777777776</c:v>
                </c:pt>
              </c:numCache>
            </c:numRef>
          </c:yVal>
          <c:smooth val="0"/>
        </c:ser>
        <c:ser>
          <c:idx val="2"/>
          <c:order val="2"/>
          <c:tx>
            <c:v>Ce4+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('Fe con Ce'!$A$11:$A$23,'Fe con Ce'!$A$27:$A$31)</c:f>
              <c:numCach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</c:v>
                </c:pt>
                <c:pt idx="11">
                  <c:v>24.5</c:v>
                </c:pt>
                <c:pt idx="12">
                  <c:v>24.9</c:v>
                </c:pt>
                <c:pt idx="13">
                  <c:v>25.1</c:v>
                </c:pt>
                <c:pt idx="14">
                  <c:v>25.5</c:v>
                </c:pt>
                <c:pt idx="15">
                  <c:v>26</c:v>
                </c:pt>
                <c:pt idx="16">
                  <c:v>30</c:v>
                </c:pt>
                <c:pt idx="17">
                  <c:v>40</c:v>
                </c:pt>
              </c:numCache>
            </c:numRef>
          </c:xVal>
          <c:yVal>
            <c:numRef>
              <c:f>('Fe con Ce'!$E$11:$E$23,'Fe con Ce'!$E$27:$E$31)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0.00013315579227696713</c:v>
                </c:pt>
                <c:pt idx="14">
                  <c:v>0.0006622516556291427</c:v>
                </c:pt>
                <c:pt idx="15">
                  <c:v>0.0013157894736842118</c:v>
                </c:pt>
                <c:pt idx="16">
                  <c:v>0.00625</c:v>
                </c:pt>
                <c:pt idx="17">
                  <c:v>0.016666666666666666</c:v>
                </c:pt>
              </c:numCache>
            </c:numRef>
          </c:yVal>
          <c:smooth val="0"/>
        </c:ser>
        <c:ser>
          <c:idx val="3"/>
          <c:order val="3"/>
          <c:tx>
            <c:v>Ce3+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('Fe con Ce'!$A$11:$A$23,'Fe con Ce'!$A$27:$A$31)</c:f>
              <c:numCache>
                <c:ptCount val="18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17.5</c:v>
                </c:pt>
                <c:pt idx="8">
                  <c:v>20</c:v>
                </c:pt>
                <c:pt idx="9">
                  <c:v>22.5</c:v>
                </c:pt>
                <c:pt idx="10">
                  <c:v>24</c:v>
                </c:pt>
                <c:pt idx="11">
                  <c:v>24.5</c:v>
                </c:pt>
                <c:pt idx="12">
                  <c:v>24.9</c:v>
                </c:pt>
                <c:pt idx="13">
                  <c:v>25.1</c:v>
                </c:pt>
                <c:pt idx="14">
                  <c:v>25.5</c:v>
                </c:pt>
                <c:pt idx="15">
                  <c:v>26</c:v>
                </c:pt>
                <c:pt idx="16">
                  <c:v>30</c:v>
                </c:pt>
                <c:pt idx="17">
                  <c:v>40</c:v>
                </c:pt>
              </c:numCache>
            </c:numRef>
          </c:xVal>
          <c:yVal>
            <c:numRef>
              <c:f>('Fe con Ce'!$F$11:$F$23,'Fe con Ce'!$F$27:$F$31)</c:f>
              <c:numCache>
                <c:ptCount val="18"/>
                <c:pt idx="0">
                  <c:v>0</c:v>
                </c:pt>
                <c:pt idx="1">
                  <c:v>0.004761904761904762</c:v>
                </c:pt>
                <c:pt idx="2">
                  <c:v>0.00909090909090909</c:v>
                </c:pt>
                <c:pt idx="3">
                  <c:v>0.013043478260869565</c:v>
                </c:pt>
                <c:pt idx="4">
                  <c:v>0.016666666666666666</c:v>
                </c:pt>
                <c:pt idx="5">
                  <c:v>0.02</c:v>
                </c:pt>
                <c:pt idx="6">
                  <c:v>0.023076923076923078</c:v>
                </c:pt>
                <c:pt idx="7">
                  <c:v>0.025925925925925925</c:v>
                </c:pt>
                <c:pt idx="8">
                  <c:v>0.02857142857142857</c:v>
                </c:pt>
                <c:pt idx="9">
                  <c:v>0.03103448275862069</c:v>
                </c:pt>
                <c:pt idx="10">
                  <c:v>0.032432432432432434</c:v>
                </c:pt>
                <c:pt idx="11">
                  <c:v>0.03288590604026846</c:v>
                </c:pt>
                <c:pt idx="12">
                  <c:v>0.03324432576769026</c:v>
                </c:pt>
                <c:pt idx="13">
                  <c:v>0.033288948069241014</c:v>
                </c:pt>
                <c:pt idx="14">
                  <c:v>0.033112582781456956</c:v>
                </c:pt>
                <c:pt idx="15">
                  <c:v>0.03289473684210526</c:v>
                </c:pt>
                <c:pt idx="16">
                  <c:v>0.03125</c:v>
                </c:pt>
                <c:pt idx="17">
                  <c:v>0.027777777777777776</c:v>
                </c:pt>
              </c:numCache>
            </c:numRef>
          </c:yVal>
          <c:smooth val="0"/>
        </c:ser>
        <c:axId val="32684963"/>
        <c:axId val="25729212"/>
      </c:scatterChart>
      <c:scatterChart>
        <c:scatterStyle val="lineMarker"/>
        <c:varyColors val="0"/>
        <c:ser>
          <c:idx val="4"/>
          <c:order val="4"/>
          <c:tx>
            <c:v>Fe3+/Fe2+</c:v>
          </c:tx>
          <c:spPr>
            <a:ln w="3175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xVal>
            <c:numRef>
              <c:f>'Fe con Ce'!$A$13:$A$23</c:f>
              <c:numCache>
                <c:ptCount val="11"/>
                <c:pt idx="0">
                  <c:v>5</c:v>
                </c:pt>
                <c:pt idx="1">
                  <c:v>7.5</c:v>
                </c:pt>
                <c:pt idx="2">
                  <c:v>10</c:v>
                </c:pt>
                <c:pt idx="3">
                  <c:v>12.5</c:v>
                </c:pt>
                <c:pt idx="4">
                  <c:v>15</c:v>
                </c:pt>
                <c:pt idx="5">
                  <c:v>17.5</c:v>
                </c:pt>
                <c:pt idx="6">
                  <c:v>20</c:v>
                </c:pt>
                <c:pt idx="7">
                  <c:v>22.5</c:v>
                </c:pt>
                <c:pt idx="8">
                  <c:v>24</c:v>
                </c:pt>
                <c:pt idx="9">
                  <c:v>24.5</c:v>
                </c:pt>
                <c:pt idx="10">
                  <c:v>24.9</c:v>
                </c:pt>
              </c:numCache>
            </c:numRef>
          </c:xVal>
          <c:yVal>
            <c:numRef>
              <c:f>'Fe con Ce'!$I$13:$I$23</c:f>
              <c:numCache>
                <c:ptCount val="11"/>
                <c:pt idx="0">
                  <c:v>0.25</c:v>
                </c:pt>
                <c:pt idx="1">
                  <c:v>0.42857142857142855</c:v>
                </c:pt>
                <c:pt idx="2">
                  <c:v>0.6666666666666666</c:v>
                </c:pt>
                <c:pt idx="3">
                  <c:v>1</c:v>
                </c:pt>
                <c:pt idx="4">
                  <c:v>1.5</c:v>
                </c:pt>
                <c:pt idx="5">
                  <c:v>2.333333333333333</c:v>
                </c:pt>
                <c:pt idx="6">
                  <c:v>4</c:v>
                </c:pt>
                <c:pt idx="7">
                  <c:v>9</c:v>
                </c:pt>
                <c:pt idx="8">
                  <c:v>24.000000000000085</c:v>
                </c:pt>
                <c:pt idx="9">
                  <c:v>49.000000000000185</c:v>
                </c:pt>
                <c:pt idx="10">
                  <c:v>249.00000000000531</c:v>
                </c:pt>
              </c:numCache>
            </c:numRef>
          </c:yVal>
          <c:smooth val="0"/>
        </c:ser>
        <c:ser>
          <c:idx val="5"/>
          <c:order val="5"/>
          <c:tx>
            <c:v>Ce3+/Ce4+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'Fe con Ce'!$A$27:$A$31</c:f>
              <c:numCache>
                <c:ptCount val="5"/>
                <c:pt idx="0">
                  <c:v>25.1</c:v>
                </c:pt>
                <c:pt idx="1">
                  <c:v>25.5</c:v>
                </c:pt>
                <c:pt idx="2">
                  <c:v>26</c:v>
                </c:pt>
                <c:pt idx="3">
                  <c:v>30</c:v>
                </c:pt>
                <c:pt idx="4">
                  <c:v>40</c:v>
                </c:pt>
              </c:numCache>
            </c:numRef>
          </c:xVal>
          <c:yVal>
            <c:numRef>
              <c:f>'Fe con Ce'!$I$27:$I$31</c:f>
              <c:numCache>
                <c:ptCount val="5"/>
                <c:pt idx="0">
                  <c:v>249.99999999999423</c:v>
                </c:pt>
                <c:pt idx="1">
                  <c:v>49.99999999999974</c:v>
                </c:pt>
                <c:pt idx="2">
                  <c:v>24.999999999999975</c:v>
                </c:pt>
                <c:pt idx="3">
                  <c:v>5</c:v>
                </c:pt>
                <c:pt idx="4">
                  <c:v>1.6666666666666665</c:v>
                </c:pt>
              </c:numCache>
            </c:numRef>
          </c:yVal>
          <c:smooth val="1"/>
        </c:ser>
        <c:axId val="30236317"/>
        <c:axId val="3691398"/>
      </c:scatterChart>
      <c:valAx>
        <c:axId val="326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V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/cm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crossBetween val="midCat"/>
        <c:dispUnits/>
      </c:valAx>
      <c:valAx>
        <c:axId val="2572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/ M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-* #,##0.00_-;\-* #,##0.00_-;_-* &quot;-&quot;_-;_-@_-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crossBetween val="midCat"/>
        <c:dispUnits/>
      </c:valAx>
      <c:valAx>
        <c:axId val="30236317"/>
        <c:scaling>
          <c:orientation val="minMax"/>
        </c:scaling>
        <c:axPos val="b"/>
        <c:delete val="1"/>
        <c:majorTickMark val="in"/>
        <c:minorTickMark val="none"/>
        <c:tickLblPos val="nextTo"/>
        <c:crossAx val="3691398"/>
        <c:crosses val="max"/>
        <c:crossBetween val="midCat"/>
        <c:dispUnits/>
      </c:valAx>
      <c:valAx>
        <c:axId val="36913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236317"/>
        <c:crosses val="max"/>
        <c:crossBetween val="midCat"/>
        <c:dispUnits/>
      </c:valAx>
    </c:plotArea>
    <c:legend>
      <c:legendPos val="r"/>
      <c:layout>
        <c:manualLayout>
          <c:xMode val="edge"/>
          <c:yMode val="edge"/>
          <c:x val="0.6285"/>
          <c:y val="0.0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11.emf" /><Relationship Id="rId5" Type="http://schemas.openxmlformats.org/officeDocument/2006/relationships/image" Target="../media/image16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4.emf" /><Relationship Id="rId3" Type="http://schemas.openxmlformats.org/officeDocument/2006/relationships/image" Target="../media/image9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32</xdr:row>
      <xdr:rowOff>104775</xdr:rowOff>
    </xdr:from>
    <xdr:to>
      <xdr:col>7</xdr:col>
      <xdr:colOff>342900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80975" y="7753350"/>
        <a:ext cx="682942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9</xdr:row>
      <xdr:rowOff>219075</xdr:rowOff>
    </xdr:from>
    <xdr:to>
      <xdr:col>4</xdr:col>
      <xdr:colOff>581025</xdr:colOff>
      <xdr:row>9</xdr:row>
      <xdr:rowOff>561975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419475" y="2495550"/>
          <a:ext cx="22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76200</xdr:colOff>
      <xdr:row>9</xdr:row>
      <xdr:rowOff>381000</xdr:rowOff>
    </xdr:from>
    <xdr:to>
      <xdr:col>8</xdr:col>
      <xdr:colOff>304800</xdr:colOff>
      <xdr:row>9</xdr:row>
      <xdr:rowOff>685800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095875" y="2657475"/>
          <a:ext cx="2943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UO22+|U4+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k/2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log[UO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3+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][H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/[U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4+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</a:p>
      </xdr:txBody>
    </xdr:sp>
    <xdr:clientData/>
  </xdr:twoCellAnchor>
  <xdr:twoCellAnchor>
    <xdr:from>
      <xdr:col>2</xdr:col>
      <xdr:colOff>447675</xdr:colOff>
      <xdr:row>25</xdr:row>
      <xdr:rowOff>28575</xdr:rowOff>
    </xdr:from>
    <xdr:to>
      <xdr:col>2</xdr:col>
      <xdr:colOff>676275</xdr:colOff>
      <xdr:row>25</xdr:row>
      <xdr:rowOff>371475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685925" y="5962650"/>
          <a:ext cx="22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66675</xdr:colOff>
      <xdr:row>25</xdr:row>
      <xdr:rowOff>200025</xdr:rowOff>
    </xdr:from>
    <xdr:to>
      <xdr:col>8</xdr:col>
      <xdr:colOff>295275</xdr:colOff>
      <xdr:row>25</xdr:row>
      <xdr:rowOff>504825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086350" y="6134100"/>
          <a:ext cx="2943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Ce4+|Ce3+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log[Ce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4+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]/[Ce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3+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</a:p>
      </xdr:txBody>
    </xdr:sp>
    <xdr:clientData/>
  </xdr:twoCellAnchor>
  <xdr:twoCellAnchor>
    <xdr:from>
      <xdr:col>6</xdr:col>
      <xdr:colOff>142875</xdr:colOff>
      <xdr:row>23</xdr:row>
      <xdr:rowOff>38100</xdr:rowOff>
    </xdr:from>
    <xdr:to>
      <xdr:col>8</xdr:col>
      <xdr:colOff>371475</xdr:colOff>
      <xdr:row>24</xdr:row>
      <xdr:rowOff>9525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5162550" y="5410200"/>
          <a:ext cx="2943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1/3(2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UO22+|U4+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E°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Ce4+|Ce3+)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104775</xdr:rowOff>
    </xdr:from>
    <xdr:to>
      <xdr:col>7</xdr:col>
      <xdr:colOff>342900</xdr:colOff>
      <xdr:row>55</xdr:row>
      <xdr:rowOff>19050</xdr:rowOff>
    </xdr:to>
    <xdr:graphicFrame>
      <xdr:nvGraphicFramePr>
        <xdr:cNvPr id="1" name="Chart 1"/>
        <xdr:cNvGraphicFramePr/>
      </xdr:nvGraphicFramePr>
      <xdr:xfrm>
        <a:off x="180975" y="8162925"/>
        <a:ext cx="65055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9</xdr:row>
      <xdr:rowOff>180975</xdr:rowOff>
    </xdr:from>
    <xdr:to>
      <xdr:col>4</xdr:col>
      <xdr:colOff>685800</xdr:colOff>
      <xdr:row>9</xdr:row>
      <xdr:rowOff>523875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9525" y="2476500"/>
          <a:ext cx="22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2</xdr:col>
      <xdr:colOff>371475</xdr:colOff>
      <xdr:row>25</xdr:row>
      <xdr:rowOff>142875</xdr:rowOff>
    </xdr:from>
    <xdr:to>
      <xdr:col>2</xdr:col>
      <xdr:colOff>600075</xdr:colOff>
      <xdr:row>25</xdr:row>
      <xdr:rowOff>485775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609725" y="6134100"/>
          <a:ext cx="22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200025</xdr:colOff>
      <xdr:row>25</xdr:row>
      <xdr:rowOff>257175</xdr:rowOff>
    </xdr:from>
    <xdr:to>
      <xdr:col>11</xdr:col>
      <xdr:colOff>142875</xdr:colOff>
      <xdr:row>25</xdr:row>
      <xdr:rowOff>561975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5648325" y="6248400"/>
          <a:ext cx="3714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MnO4-|Mn2+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k/5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log[MnO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-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][H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8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/[Mn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</a:p>
      </xdr:txBody>
    </xdr:sp>
    <xdr:clientData/>
  </xdr:twoCellAnchor>
  <xdr:twoCellAnchor>
    <xdr:from>
      <xdr:col>6</xdr:col>
      <xdr:colOff>66675</xdr:colOff>
      <xdr:row>23</xdr:row>
      <xdr:rowOff>28575</xdr:rowOff>
    </xdr:from>
    <xdr:to>
      <xdr:col>9</xdr:col>
      <xdr:colOff>619125</xdr:colOff>
      <xdr:row>24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5514975" y="5457825"/>
          <a:ext cx="2943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1/6(5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MnO4-|Mn2+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E°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Fe3+|Fe2+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6</xdr:col>
      <xdr:colOff>161925</xdr:colOff>
      <xdr:row>9</xdr:row>
      <xdr:rowOff>238125</xdr:rowOff>
    </xdr:from>
    <xdr:to>
      <xdr:col>9</xdr:col>
      <xdr:colOff>152400</xdr:colOff>
      <xdr:row>9</xdr:row>
      <xdr:rowOff>542925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5610225" y="2533650"/>
          <a:ext cx="2381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Fe3+|Fe2+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log[Fe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3+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]/[Fe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2+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</a:p>
      </xdr:txBody>
    </xdr:sp>
    <xdr:clientData/>
  </xdr:twoCellAnchor>
  <xdr:twoCellAnchor>
    <xdr:from>
      <xdr:col>10</xdr:col>
      <xdr:colOff>295275</xdr:colOff>
      <xdr:row>7</xdr:row>
      <xdr:rowOff>0</xdr:rowOff>
    </xdr:from>
    <xdr:to>
      <xdr:col>19</xdr:col>
      <xdr:colOff>361950</xdr:colOff>
      <xdr:row>24</xdr:row>
      <xdr:rowOff>38100</xdr:rowOff>
    </xdr:to>
    <xdr:graphicFrame>
      <xdr:nvGraphicFramePr>
        <xdr:cNvPr id="7" name="Chart 15"/>
        <xdr:cNvGraphicFramePr/>
      </xdr:nvGraphicFramePr>
      <xdr:xfrm>
        <a:off x="8896350" y="1571625"/>
        <a:ext cx="55626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32</xdr:row>
      <xdr:rowOff>104775</xdr:rowOff>
    </xdr:from>
    <xdr:to>
      <xdr:col>7</xdr:col>
      <xdr:colOff>342900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80975" y="7591425"/>
        <a:ext cx="7038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9</xdr:row>
      <xdr:rowOff>180975</xdr:rowOff>
    </xdr:from>
    <xdr:to>
      <xdr:col>4</xdr:col>
      <xdr:colOff>609600</xdr:colOff>
      <xdr:row>9</xdr:row>
      <xdr:rowOff>523875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3448050" y="2324100"/>
          <a:ext cx="228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6</xdr:col>
      <xdr:colOff>28575</xdr:colOff>
      <xdr:row>9</xdr:row>
      <xdr:rowOff>276225</xdr:rowOff>
    </xdr:from>
    <xdr:to>
      <xdr:col>7</xdr:col>
      <xdr:colOff>762000</xdr:colOff>
      <xdr:row>9</xdr:row>
      <xdr:rowOff>581025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257800" y="2419350"/>
          <a:ext cx="2381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Fe3+|Fe2+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log[Fe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3+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]/[Fe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2+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</a:p>
      </xdr:txBody>
    </xdr:sp>
    <xdr:clientData/>
  </xdr:twoCellAnchor>
  <xdr:twoCellAnchor>
    <xdr:from>
      <xdr:col>6</xdr:col>
      <xdr:colOff>9525</xdr:colOff>
      <xdr:row>25</xdr:row>
      <xdr:rowOff>114300</xdr:rowOff>
    </xdr:from>
    <xdr:to>
      <xdr:col>7</xdr:col>
      <xdr:colOff>742950</xdr:colOff>
      <xdr:row>25</xdr:row>
      <xdr:rowOff>419100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5238750" y="5915025"/>
          <a:ext cx="2381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Ce4+|Ce3+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k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log[Ce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4+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]/[Ce</a:t>
          </a:r>
          <a:r>
            <a:rPr lang="en-US" cap="none" sz="1200" b="0" i="0" u="none" baseline="30000">
              <a:latin typeface="Arial"/>
              <a:ea typeface="Arial"/>
              <a:cs typeface="Arial"/>
            </a:rPr>
            <a:t>3+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]</a:t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742950</xdr:colOff>
      <xdr:row>23</xdr:row>
      <xdr:rowOff>304800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5238750" y="5248275"/>
          <a:ext cx="2381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= 1/2 (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Ce4+|Ce3+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200" b="0" i="1" u="none" baseline="0">
              <a:latin typeface="Arial"/>
              <a:ea typeface="Arial"/>
              <a:cs typeface="Arial"/>
            </a:rPr>
            <a:t>E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°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Fe3+|Fe2+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9</xdr:col>
      <xdr:colOff>581025</xdr:colOff>
      <xdr:row>11</xdr:row>
      <xdr:rowOff>104775</xdr:rowOff>
    </xdr:from>
    <xdr:to>
      <xdr:col>21</xdr:col>
      <xdr:colOff>504825</xdr:colOff>
      <xdr:row>40</xdr:row>
      <xdr:rowOff>47625</xdr:rowOff>
    </xdr:to>
    <xdr:graphicFrame>
      <xdr:nvGraphicFramePr>
        <xdr:cNvPr id="6" name="Chart 16"/>
        <xdr:cNvGraphicFramePr/>
      </xdr:nvGraphicFramePr>
      <xdr:xfrm>
        <a:off x="9191625" y="3181350"/>
        <a:ext cx="740092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3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E13" sqref="E13"/>
    </sheetView>
  </sheetViews>
  <sheetFormatPr defaultColWidth="9.140625" defaultRowHeight="12.75"/>
  <cols>
    <col min="1" max="2" width="9.28125" style="0" bestFit="1" customWidth="1"/>
    <col min="3" max="3" width="13.28125" style="0" customWidth="1"/>
    <col min="4" max="4" width="14.140625" style="0" customWidth="1"/>
    <col min="5" max="5" width="13.57421875" style="0" customWidth="1"/>
    <col min="6" max="6" width="15.7109375" style="0" customWidth="1"/>
    <col min="7" max="7" width="24.7109375" style="0" customWidth="1"/>
    <col min="8" max="8" width="16.00390625" style="0" customWidth="1"/>
    <col min="9" max="9" width="10.00390625" style="0" bestFit="1" customWidth="1"/>
    <col min="10" max="10" width="11.421875" style="0" customWidth="1"/>
    <col min="11" max="11" width="9.28125" style="0" bestFit="1" customWidth="1"/>
  </cols>
  <sheetData>
    <row r="1" ht="15.75" customHeight="1">
      <c r="A1" s="6" t="s">
        <v>31</v>
      </c>
    </row>
    <row r="2" ht="20.25">
      <c r="A2" s="6" t="s">
        <v>6</v>
      </c>
    </row>
    <row r="3" spans="1:11" ht="18">
      <c r="A3" s="10" t="s">
        <v>4</v>
      </c>
      <c r="B3" s="16">
        <v>50</v>
      </c>
      <c r="C3" s="16" t="s">
        <v>0</v>
      </c>
      <c r="D3" s="11"/>
      <c r="E3" s="20" t="s">
        <v>28</v>
      </c>
      <c r="F3" s="16">
        <v>0.334</v>
      </c>
      <c r="G3" s="8" t="s">
        <v>19</v>
      </c>
      <c r="J3" s="1"/>
      <c r="K3" s="1"/>
    </row>
    <row r="4" spans="1:11" ht="18">
      <c r="A4" s="12" t="s">
        <v>7</v>
      </c>
      <c r="B4" s="8">
        <v>0.025</v>
      </c>
      <c r="C4" s="8" t="s">
        <v>1</v>
      </c>
      <c r="E4" s="20" t="s">
        <v>20</v>
      </c>
      <c r="F4" s="16">
        <v>1.44</v>
      </c>
      <c r="G4" s="8" t="s">
        <v>19</v>
      </c>
      <c r="H4" s="8"/>
      <c r="I4" s="8"/>
      <c r="J4" s="1"/>
      <c r="K4" s="1"/>
    </row>
    <row r="5" spans="1:11" ht="16.5">
      <c r="A5" s="12" t="s">
        <v>5</v>
      </c>
      <c r="B5" s="8">
        <v>0.1</v>
      </c>
      <c r="C5" s="8" t="s">
        <v>1</v>
      </c>
      <c r="D5" s="9"/>
      <c r="E5" s="10" t="s">
        <v>23</v>
      </c>
      <c r="F5" s="16">
        <v>298.15</v>
      </c>
      <c r="G5" s="8" t="s">
        <v>24</v>
      </c>
      <c r="H5" s="8"/>
      <c r="I5" s="9"/>
      <c r="J5" s="1"/>
      <c r="K5" s="1"/>
    </row>
    <row r="6" spans="1:11" ht="17.25">
      <c r="A6" s="13" t="s">
        <v>9</v>
      </c>
      <c r="B6" s="8">
        <v>1</v>
      </c>
      <c r="C6" s="8" t="s">
        <v>1</v>
      </c>
      <c r="D6" s="8" t="s">
        <v>8</v>
      </c>
      <c r="E6" s="11" t="s">
        <v>25</v>
      </c>
      <c r="F6" s="8">
        <v>0.0591597</v>
      </c>
      <c r="G6" s="8" t="s">
        <v>19</v>
      </c>
      <c r="H6" s="8"/>
      <c r="I6" s="9"/>
      <c r="J6" s="1"/>
      <c r="K6" s="4"/>
    </row>
    <row r="7" spans="4:11" ht="16.5">
      <c r="D7" s="1"/>
      <c r="E7" s="11" t="s">
        <v>26</v>
      </c>
      <c r="F7" s="8">
        <v>0.244</v>
      </c>
      <c r="G7" s="21" t="s">
        <v>19</v>
      </c>
      <c r="H7" s="1"/>
      <c r="I7" s="7"/>
      <c r="J7" s="2"/>
      <c r="K7" s="1"/>
    </row>
    <row r="8" spans="1:6" ht="39" customHeight="1">
      <c r="A8" s="1"/>
      <c r="B8" s="1"/>
      <c r="C8" s="7"/>
      <c r="D8" s="7"/>
      <c r="E8" s="1"/>
      <c r="F8" s="1"/>
    </row>
    <row r="9" spans="1:8" ht="18">
      <c r="A9" s="37" t="s">
        <v>2</v>
      </c>
      <c r="B9" s="38" t="s">
        <v>3</v>
      </c>
      <c r="C9" s="35" t="s">
        <v>29</v>
      </c>
      <c r="D9" s="35" t="s">
        <v>30</v>
      </c>
      <c r="E9" s="35" t="s">
        <v>12</v>
      </c>
      <c r="F9" s="35" t="s">
        <v>13</v>
      </c>
      <c r="G9" s="36" t="s">
        <v>22</v>
      </c>
      <c r="H9" s="39" t="s">
        <v>21</v>
      </c>
    </row>
    <row r="10" spans="1:8" ht="58.5" customHeight="1">
      <c r="A10" s="22"/>
      <c r="B10" s="3"/>
      <c r="C10" s="1"/>
      <c r="D10" s="1"/>
      <c r="E10" s="1"/>
      <c r="F10" s="1"/>
      <c r="G10" s="1"/>
      <c r="H10" s="5"/>
    </row>
    <row r="11" spans="1:8" ht="14.25">
      <c r="A11" s="14">
        <v>0</v>
      </c>
      <c r="B11" s="15">
        <f aca="true" t="shared" si="0" ref="B11:B23">A11+$B$3</f>
        <v>50</v>
      </c>
      <c r="C11" s="23">
        <f>($B$4*$B$3-$B$5*A11/2)/B11</f>
        <v>0.025</v>
      </c>
      <c r="D11" s="24">
        <f>$B$5*A11/B11/2</f>
        <v>0</v>
      </c>
      <c r="E11" s="8">
        <v>0</v>
      </c>
      <c r="F11" s="24">
        <f>D11*2</f>
        <v>0</v>
      </c>
      <c r="G11" s="25"/>
      <c r="H11" s="26"/>
    </row>
    <row r="12" spans="1:8" ht="14.25">
      <c r="A12" s="14">
        <v>2.5</v>
      </c>
      <c r="B12" s="15">
        <f t="shared" si="0"/>
        <v>52.5</v>
      </c>
      <c r="C12" s="23">
        <f aca="true" t="shared" si="1" ref="C12:C23">($B$4*$B$3-$B$5*A12/2)/B12</f>
        <v>0.02142857142857143</v>
      </c>
      <c r="D12" s="24">
        <f aca="true" t="shared" si="2" ref="D12:D23">$B$5*A12/B12/2</f>
        <v>0.002380952380952381</v>
      </c>
      <c r="E12" s="8">
        <v>0</v>
      </c>
      <c r="F12" s="24">
        <f aca="true" t="shared" si="3" ref="F12:F23">D12*2</f>
        <v>0.004761904761904762</v>
      </c>
      <c r="G12" s="27">
        <f>$F$3+$F$6/2*LOG(D12/C12)</f>
        <v>0.3057736497071612</v>
      </c>
      <c r="H12" s="28">
        <f aca="true" t="shared" si="4" ref="H12:H23">G12-$F$7</f>
        <v>0.061773649707161205</v>
      </c>
    </row>
    <row r="13" spans="1:10" ht="14.25">
      <c r="A13" s="14">
        <v>5</v>
      </c>
      <c r="B13" s="15">
        <f t="shared" si="0"/>
        <v>55</v>
      </c>
      <c r="C13" s="23">
        <f t="shared" si="1"/>
        <v>0.01818181818181818</v>
      </c>
      <c r="D13" s="24">
        <f t="shared" si="2"/>
        <v>0.004545454545454545</v>
      </c>
      <c r="E13" s="8">
        <v>0</v>
      </c>
      <c r="F13" s="24">
        <f t="shared" si="3"/>
        <v>0.00909090909090909</v>
      </c>
      <c r="G13" s="27">
        <f aca="true" t="shared" si="5" ref="G13:G23">$F$3+$F$6/2*LOG(D13/C13)</f>
        <v>0.3161911557655176</v>
      </c>
      <c r="H13" s="28">
        <f t="shared" si="4"/>
        <v>0.0721911557655176</v>
      </c>
      <c r="J13" t="s">
        <v>48</v>
      </c>
    </row>
    <row r="14" spans="1:8" ht="14.25">
      <c r="A14" s="14">
        <v>7.5</v>
      </c>
      <c r="B14" s="15">
        <f t="shared" si="0"/>
        <v>57.5</v>
      </c>
      <c r="C14" s="23">
        <f t="shared" si="1"/>
        <v>0.015217391304347827</v>
      </c>
      <c r="D14" s="24">
        <f t="shared" si="2"/>
        <v>0.006521739130434782</v>
      </c>
      <c r="E14" s="8">
        <v>0</v>
      </c>
      <c r="F14" s="24">
        <f t="shared" si="3"/>
        <v>0.013043478260869565</v>
      </c>
      <c r="G14" s="27">
        <f t="shared" si="5"/>
        <v>0.3231153018875037</v>
      </c>
      <c r="H14" s="28">
        <f t="shared" si="4"/>
        <v>0.07911530188750371</v>
      </c>
    </row>
    <row r="15" spans="1:8" ht="14.25">
      <c r="A15" s="14">
        <v>10</v>
      </c>
      <c r="B15" s="15">
        <f t="shared" si="0"/>
        <v>60</v>
      </c>
      <c r="C15" s="23">
        <f t="shared" si="1"/>
        <v>0.0125</v>
      </c>
      <c r="D15" s="24">
        <f t="shared" si="2"/>
        <v>0.008333333333333333</v>
      </c>
      <c r="E15" s="8">
        <v>0</v>
      </c>
      <c r="F15" s="24">
        <f t="shared" si="3"/>
        <v>0.016666666666666666</v>
      </c>
      <c r="G15" s="27">
        <f t="shared" si="5"/>
        <v>0.32879124697082185</v>
      </c>
      <c r="H15" s="28">
        <f t="shared" si="4"/>
        <v>0.08479124697082185</v>
      </c>
    </row>
    <row r="16" spans="1:8" ht="14.25">
      <c r="A16" s="14">
        <v>12.5</v>
      </c>
      <c r="B16" s="15">
        <f t="shared" si="0"/>
        <v>62.5</v>
      </c>
      <c r="C16" s="23">
        <f t="shared" si="1"/>
        <v>0.01</v>
      </c>
      <c r="D16" s="24">
        <f t="shared" si="2"/>
        <v>0.01</v>
      </c>
      <c r="E16" s="8">
        <v>0</v>
      </c>
      <c r="F16" s="24">
        <f t="shared" si="3"/>
        <v>0.02</v>
      </c>
      <c r="G16" s="27">
        <f t="shared" si="5"/>
        <v>0.334</v>
      </c>
      <c r="H16" s="28">
        <f t="shared" si="4"/>
        <v>0.09000000000000002</v>
      </c>
    </row>
    <row r="17" spans="1:8" ht="14.25">
      <c r="A17" s="14">
        <v>15</v>
      </c>
      <c r="B17" s="15">
        <f t="shared" si="0"/>
        <v>65</v>
      </c>
      <c r="C17" s="23">
        <f t="shared" si="1"/>
        <v>0.007692307692307693</v>
      </c>
      <c r="D17" s="24">
        <f t="shared" si="2"/>
        <v>0.011538461538461539</v>
      </c>
      <c r="E17" s="8">
        <v>0</v>
      </c>
      <c r="F17" s="24">
        <f t="shared" si="3"/>
        <v>0.023076923076923078</v>
      </c>
      <c r="G17" s="27">
        <f t="shared" si="5"/>
        <v>0.3392087530291782</v>
      </c>
      <c r="H17" s="28">
        <f t="shared" si="4"/>
        <v>0.0952087530291782</v>
      </c>
    </row>
    <row r="18" spans="1:8" ht="14.25">
      <c r="A18" s="14">
        <v>17.5</v>
      </c>
      <c r="B18" s="15">
        <f t="shared" si="0"/>
        <v>67.5</v>
      </c>
      <c r="C18" s="23">
        <f t="shared" si="1"/>
        <v>0.005555555555555556</v>
      </c>
      <c r="D18" s="24">
        <f t="shared" si="2"/>
        <v>0.012962962962962963</v>
      </c>
      <c r="E18" s="8">
        <v>0</v>
      </c>
      <c r="F18" s="24">
        <f t="shared" si="3"/>
        <v>0.025925925925925925</v>
      </c>
      <c r="G18" s="27">
        <f t="shared" si="5"/>
        <v>0.34488469811249634</v>
      </c>
      <c r="H18" s="28">
        <f t="shared" si="4"/>
        <v>0.10088469811249634</v>
      </c>
    </row>
    <row r="19" spans="1:8" ht="14.25">
      <c r="A19" s="14">
        <v>20</v>
      </c>
      <c r="B19" s="15">
        <f t="shared" si="0"/>
        <v>70</v>
      </c>
      <c r="C19" s="23">
        <f t="shared" si="1"/>
        <v>0.0035714285714285713</v>
      </c>
      <c r="D19" s="24">
        <f t="shared" si="2"/>
        <v>0.014285714285714285</v>
      </c>
      <c r="E19" s="8">
        <v>0</v>
      </c>
      <c r="F19" s="24">
        <f t="shared" si="3"/>
        <v>0.02857142857142857</v>
      </c>
      <c r="G19" s="27">
        <f t="shared" si="5"/>
        <v>0.35180884423448244</v>
      </c>
      <c r="H19" s="28">
        <f t="shared" si="4"/>
        <v>0.10780884423448245</v>
      </c>
    </row>
    <row r="20" spans="1:8" ht="14.25">
      <c r="A20" s="14">
        <v>22.5</v>
      </c>
      <c r="B20" s="15">
        <f t="shared" si="0"/>
        <v>72.5</v>
      </c>
      <c r="C20" s="23">
        <f t="shared" si="1"/>
        <v>0.0017241379310344827</v>
      </c>
      <c r="D20" s="24">
        <f t="shared" si="2"/>
        <v>0.015517241379310345</v>
      </c>
      <c r="E20" s="8">
        <v>0</v>
      </c>
      <c r="F20" s="24">
        <f t="shared" si="3"/>
        <v>0.03103448275862069</v>
      </c>
      <c r="G20" s="27">
        <f t="shared" si="5"/>
        <v>0.36222635029283884</v>
      </c>
      <c r="H20" s="28">
        <f t="shared" si="4"/>
        <v>0.11822635029283884</v>
      </c>
    </row>
    <row r="21" spans="1:8" ht="14.25">
      <c r="A21" s="14">
        <v>24</v>
      </c>
      <c r="B21" s="15">
        <f t="shared" si="0"/>
        <v>74</v>
      </c>
      <c r="C21" s="23">
        <f t="shared" si="1"/>
        <v>0.0006756756756756733</v>
      </c>
      <c r="D21" s="24">
        <f t="shared" si="2"/>
        <v>0.016216216216216217</v>
      </c>
      <c r="E21" s="8">
        <v>0</v>
      </c>
      <c r="F21" s="24">
        <f t="shared" si="3"/>
        <v>0.032432432432432434</v>
      </c>
      <c r="G21" s="27">
        <f t="shared" si="5"/>
        <v>0.3748264414981431</v>
      </c>
      <c r="H21" s="28">
        <f t="shared" si="4"/>
        <v>0.1308264414981431</v>
      </c>
    </row>
    <row r="22" spans="1:8" ht="14.25">
      <c r="A22" s="14">
        <v>24.5</v>
      </c>
      <c r="B22" s="15">
        <f t="shared" si="0"/>
        <v>74.5</v>
      </c>
      <c r="C22" s="23">
        <f t="shared" si="1"/>
        <v>0.0003355704697986565</v>
      </c>
      <c r="D22" s="24">
        <f t="shared" si="2"/>
        <v>0.01644295302013423</v>
      </c>
      <c r="E22" s="8">
        <v>0</v>
      </c>
      <c r="F22" s="24">
        <f t="shared" si="3"/>
        <v>0.03288590604026846</v>
      </c>
      <c r="G22" s="27">
        <f t="shared" si="5"/>
        <v>0.3839957465178315</v>
      </c>
      <c r="H22" s="28">
        <f t="shared" si="4"/>
        <v>0.13999574651783153</v>
      </c>
    </row>
    <row r="23" spans="1:8" ht="14.25">
      <c r="A23" s="14">
        <v>24.9</v>
      </c>
      <c r="B23" s="15">
        <f t="shared" si="0"/>
        <v>74.9</v>
      </c>
      <c r="C23" s="23">
        <f t="shared" si="1"/>
        <v>6.675567423230832E-05</v>
      </c>
      <c r="D23" s="24">
        <f t="shared" si="2"/>
        <v>0.01662216288384513</v>
      </c>
      <c r="E23" s="8">
        <v>0</v>
      </c>
      <c r="F23" s="24">
        <f t="shared" si="3"/>
        <v>0.03324432576769026</v>
      </c>
      <c r="G23" s="27">
        <f t="shared" si="5"/>
        <v>0.4048792172571901</v>
      </c>
      <c r="H23" s="28">
        <f t="shared" si="4"/>
        <v>0.16087921725719012</v>
      </c>
    </row>
    <row r="24" spans="1:8" ht="26.25" customHeight="1">
      <c r="A24" s="14"/>
      <c r="B24" s="15"/>
      <c r="C24" s="8"/>
      <c r="D24" s="8"/>
      <c r="E24" s="8"/>
      <c r="F24" s="8"/>
      <c r="G24" s="8"/>
      <c r="H24" s="26"/>
    </row>
    <row r="25" spans="1:8" ht="18">
      <c r="A25" s="14">
        <v>25</v>
      </c>
      <c r="B25" s="15">
        <f>A25+$B$3</f>
        <v>75</v>
      </c>
      <c r="C25" s="19" t="s">
        <v>44</v>
      </c>
      <c r="D25" s="19" t="s">
        <v>45</v>
      </c>
      <c r="E25" s="19" t="s">
        <v>46</v>
      </c>
      <c r="F25" s="19" t="s">
        <v>47</v>
      </c>
      <c r="G25" s="40">
        <f>(F4+2*F3)/3</f>
        <v>0.7026666666666667</v>
      </c>
      <c r="H25" s="28">
        <f>G25-$F$7</f>
        <v>0.45866666666666667</v>
      </c>
    </row>
    <row r="26" spans="1:8" ht="51" customHeight="1">
      <c r="A26" s="14"/>
      <c r="B26" s="15"/>
      <c r="C26" s="8"/>
      <c r="D26" s="8"/>
      <c r="E26" s="8"/>
      <c r="F26" s="8"/>
      <c r="G26" s="8"/>
      <c r="H26" s="26"/>
    </row>
    <row r="27" spans="1:8" ht="14.25">
      <c r="A27" s="14">
        <v>25.1</v>
      </c>
      <c r="B27" s="15">
        <f>A27+$B$3</f>
        <v>75.1</v>
      </c>
      <c r="C27" s="8">
        <v>0</v>
      </c>
      <c r="D27" s="24">
        <f>$B$4*$B$3/B27</f>
        <v>0.016644474034620507</v>
      </c>
      <c r="E27" s="29">
        <f>($B$5*A27-2*$B$3*$B$4)/B27</f>
        <v>0.00013315579227696713</v>
      </c>
      <c r="F27" s="24">
        <f>D27*2</f>
        <v>0.033288948069241014</v>
      </c>
      <c r="G27" s="27">
        <f>$F$4+$F$6*LOG(E27/F27)</f>
        <v>1.2981385884689653</v>
      </c>
      <c r="H27" s="28">
        <f>G27-$F$7</f>
        <v>1.0541385884689654</v>
      </c>
    </row>
    <row r="28" spans="1:8" ht="14.25">
      <c r="A28" s="14">
        <v>25.5</v>
      </c>
      <c r="B28" s="15">
        <f>A28+$B$3</f>
        <v>75.5</v>
      </c>
      <c r="C28" s="8">
        <v>0</v>
      </c>
      <c r="D28" s="24">
        <f>$B$4*$B$3/B28</f>
        <v>0.016556291390728478</v>
      </c>
      <c r="E28" s="29">
        <f>($B$5*A28-2*$B$3*$B$4)/B28</f>
        <v>0.0006622516556291427</v>
      </c>
      <c r="F28" s="24">
        <f>D28*2</f>
        <v>0.033112582781456956</v>
      </c>
      <c r="G28" s="27">
        <f>$F$4+$F$6*LOG(E28/F28)</f>
        <v>1.3394894442344825</v>
      </c>
      <c r="H28" s="28">
        <f>G28-$F$7</f>
        <v>1.0954894442344825</v>
      </c>
    </row>
    <row r="29" spans="1:8" ht="14.25">
      <c r="A29" s="14">
        <v>26</v>
      </c>
      <c r="B29" s="15">
        <f>A29+$B$3</f>
        <v>76</v>
      </c>
      <c r="C29" s="8">
        <v>0</v>
      </c>
      <c r="D29" s="24">
        <f>$B$4*$B$3/B29</f>
        <v>0.01644736842105263</v>
      </c>
      <c r="E29" s="29">
        <f>($B$5*A29-2*$B$3*$B$4)/B29</f>
        <v>0.0013157894736842118</v>
      </c>
      <c r="F29" s="24">
        <f>D29*2</f>
        <v>0.03289473684210526</v>
      </c>
      <c r="G29" s="27">
        <f>$F$4+$F$6*LOG(E29/F29)</f>
        <v>1.3572982884689648</v>
      </c>
      <c r="H29" s="28">
        <f>G29-$F$7</f>
        <v>1.1132982884689648</v>
      </c>
    </row>
    <row r="30" spans="1:8" ht="14.25">
      <c r="A30" s="14">
        <v>30</v>
      </c>
      <c r="B30" s="15">
        <f>A30+$B$3</f>
        <v>80</v>
      </c>
      <c r="C30" s="8">
        <v>0</v>
      </c>
      <c r="D30" s="24">
        <f>$B$4*$B$3/B30</f>
        <v>0.015625</v>
      </c>
      <c r="E30" s="29">
        <f>($B$5*A30-2*$B$3*$B$4)/B30</f>
        <v>0.00625</v>
      </c>
      <c r="F30" s="24">
        <f>D30*2</f>
        <v>0.03125</v>
      </c>
      <c r="G30" s="27">
        <f>$F$4+$F$6*LOG(E30/F30)</f>
        <v>1.3986491442344824</v>
      </c>
      <c r="H30" s="28">
        <f>G30-$F$7</f>
        <v>1.1546491442344824</v>
      </c>
    </row>
    <row r="31" spans="1:8" ht="14.25">
      <c r="A31" s="17">
        <v>40</v>
      </c>
      <c r="B31" s="18">
        <f>A31+$B$3</f>
        <v>90</v>
      </c>
      <c r="C31" s="30">
        <v>0</v>
      </c>
      <c r="D31" s="31">
        <f>$B$4*$B$3/B31</f>
        <v>0.013888888888888888</v>
      </c>
      <c r="E31" s="29">
        <f>($B$5*A31-2*$B$3*$B$4)/B31</f>
        <v>0.016666666666666666</v>
      </c>
      <c r="F31" s="24">
        <f>D31*2</f>
        <v>0.027777777777777776</v>
      </c>
      <c r="G31" s="33">
        <f>$F$4+$F$6*LOG(E31/F31)</f>
        <v>1.4268754945273212</v>
      </c>
      <c r="H31" s="34">
        <f>G31-$F$7</f>
        <v>1.1828754945273212</v>
      </c>
    </row>
  </sheetData>
  <printOptions/>
  <pageMargins left="0.38" right="0.51" top="1" bottom="1" header="0.5" footer="0.5"/>
  <pageSetup horizontalDpi="300" verticalDpi="300" orientation="portrait" paperSize="9" scale="70" r:id="rId9"/>
  <drawing r:id="rId8"/>
  <legacyDrawing r:id="rId7"/>
  <oleObjects>
    <oleObject progId="Equation.3" shapeId="21788538" r:id="rId1"/>
    <oleObject progId="Equation.3" shapeId="21788540" r:id="rId2"/>
    <oleObject progId="Equation.3" shapeId="21793397" r:id="rId3"/>
    <oleObject progId="Equation.3" shapeId="21800852" r:id="rId4"/>
    <oleObject progId="Equation.3" shapeId="21804466" r:id="rId5"/>
    <oleObject progId="Equation.3" shapeId="2180882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1" max="2" width="9.28125" style="0" bestFit="1" customWidth="1"/>
    <col min="3" max="3" width="13.28125" style="0" customWidth="1"/>
    <col min="4" max="4" width="18.57421875" style="0" customWidth="1"/>
    <col min="5" max="5" width="15.57421875" style="0" customWidth="1"/>
    <col min="6" max="6" width="15.7109375" style="0" customWidth="1"/>
    <col min="7" max="7" width="13.421875" style="0" customWidth="1"/>
    <col min="8" max="8" width="12.421875" style="0" customWidth="1"/>
    <col min="9" max="9" width="10.00390625" style="0" bestFit="1" customWidth="1"/>
    <col min="10" max="10" width="11.421875" style="0" customWidth="1"/>
    <col min="11" max="11" width="9.28125" style="0" bestFit="1" customWidth="1"/>
  </cols>
  <sheetData>
    <row r="1" ht="15.75" customHeight="1">
      <c r="A1" s="6" t="s">
        <v>43</v>
      </c>
    </row>
    <row r="2" ht="20.25">
      <c r="A2" s="6" t="s">
        <v>27</v>
      </c>
    </row>
    <row r="3" spans="1:11" ht="18">
      <c r="A3" s="10" t="s">
        <v>4</v>
      </c>
      <c r="B3" s="16">
        <v>20</v>
      </c>
      <c r="C3" s="16" t="s">
        <v>0</v>
      </c>
      <c r="D3" s="11"/>
      <c r="E3" s="20" t="s">
        <v>35</v>
      </c>
      <c r="F3" s="16">
        <v>0.68</v>
      </c>
      <c r="G3" s="8" t="s">
        <v>19</v>
      </c>
      <c r="J3" s="1"/>
      <c r="K3" s="1"/>
    </row>
    <row r="4" spans="1:11" ht="18">
      <c r="A4" s="12" t="s">
        <v>7</v>
      </c>
      <c r="B4" s="8">
        <v>0.025</v>
      </c>
      <c r="C4" s="8" t="s">
        <v>1</v>
      </c>
      <c r="E4" s="20" t="s">
        <v>36</v>
      </c>
      <c r="F4" s="16">
        <v>1.51</v>
      </c>
      <c r="G4" s="8" t="s">
        <v>19</v>
      </c>
      <c r="H4" s="8"/>
      <c r="I4" s="8"/>
      <c r="J4" s="1"/>
      <c r="K4" s="1"/>
    </row>
    <row r="5" spans="1:11" ht="16.5">
      <c r="A5" s="12" t="s">
        <v>5</v>
      </c>
      <c r="B5" s="8">
        <v>0.01</v>
      </c>
      <c r="C5" s="8" t="s">
        <v>1</v>
      </c>
      <c r="D5" s="9"/>
      <c r="E5" s="10" t="s">
        <v>23</v>
      </c>
      <c r="F5" s="16">
        <v>298.15</v>
      </c>
      <c r="G5" s="8" t="s">
        <v>24</v>
      </c>
      <c r="H5" s="8"/>
      <c r="I5" s="9"/>
      <c r="J5" s="1"/>
      <c r="K5" s="1"/>
    </row>
    <row r="6" spans="1:11" ht="18.75">
      <c r="A6" s="13" t="s">
        <v>9</v>
      </c>
      <c r="B6" s="8">
        <v>1</v>
      </c>
      <c r="C6" s="8" t="s">
        <v>1</v>
      </c>
      <c r="D6" s="8" t="s">
        <v>34</v>
      </c>
      <c r="E6" s="11" t="s">
        <v>25</v>
      </c>
      <c r="F6" s="8">
        <v>0.0591597</v>
      </c>
      <c r="G6" s="8" t="s">
        <v>19</v>
      </c>
      <c r="I6" s="9"/>
      <c r="J6" s="1"/>
      <c r="K6" s="4"/>
    </row>
    <row r="7" spans="4:11" ht="16.5">
      <c r="D7" s="1"/>
      <c r="E7" s="11" t="s">
        <v>26</v>
      </c>
      <c r="F7" s="8">
        <v>0.244</v>
      </c>
      <c r="G7" s="21" t="s">
        <v>19</v>
      </c>
      <c r="I7" s="7"/>
      <c r="J7" s="2"/>
      <c r="K7" s="1"/>
    </row>
    <row r="8" spans="1:6" ht="39" customHeight="1">
      <c r="A8" s="1"/>
      <c r="B8" s="1"/>
      <c r="C8" s="7"/>
      <c r="D8" s="7"/>
      <c r="E8" s="1"/>
      <c r="F8" s="1"/>
    </row>
    <row r="9" spans="1:8" ht="18">
      <c r="A9" s="37" t="s">
        <v>2</v>
      </c>
      <c r="B9" s="38" t="s">
        <v>3</v>
      </c>
      <c r="C9" s="35" t="s">
        <v>10</v>
      </c>
      <c r="D9" s="35" t="s">
        <v>11</v>
      </c>
      <c r="E9" s="35" t="s">
        <v>39</v>
      </c>
      <c r="F9" s="35" t="s">
        <v>40</v>
      </c>
      <c r="G9" s="36" t="s">
        <v>22</v>
      </c>
      <c r="H9" s="39" t="s">
        <v>21</v>
      </c>
    </row>
    <row r="10" spans="1:10" ht="61.5" customHeight="1">
      <c r="A10" s="22"/>
      <c r="B10" s="3"/>
      <c r="C10" s="1"/>
      <c r="D10" s="1"/>
      <c r="E10" s="1"/>
      <c r="F10" s="1"/>
      <c r="G10" s="1"/>
      <c r="H10" s="5"/>
      <c r="J10" s="42"/>
    </row>
    <row r="11" spans="1:10" ht="14.25">
      <c r="A11" s="14">
        <v>0</v>
      </c>
      <c r="B11" s="15">
        <f aca="true" t="shared" si="0" ref="B11:B23">A11+$B$3</f>
        <v>20</v>
      </c>
      <c r="C11" s="41">
        <f>($B$4*$B$3-$B$5*A11*5)/B11</f>
        <v>0.025</v>
      </c>
      <c r="D11" s="24">
        <f>$B$5*A11/B11*5</f>
        <v>0</v>
      </c>
      <c r="E11" s="8">
        <v>0</v>
      </c>
      <c r="F11" s="24">
        <f>D11/5</f>
        <v>0</v>
      </c>
      <c r="G11" s="25"/>
      <c r="H11" s="26"/>
      <c r="J11" s="42"/>
    </row>
    <row r="12" spans="1:10" ht="14.25">
      <c r="A12" s="14">
        <v>1</v>
      </c>
      <c r="B12" s="15">
        <f t="shared" si="0"/>
        <v>21</v>
      </c>
      <c r="C12" s="41">
        <f aca="true" t="shared" si="1" ref="C12:C23">($B$4*$B$3-$B$5*A12*5)/B12</f>
        <v>0.02142857142857143</v>
      </c>
      <c r="D12" s="24">
        <f aca="true" t="shared" si="2" ref="D12:D23">$B$5*A12/B12*5</f>
        <v>0.002380952380952381</v>
      </c>
      <c r="E12" s="8">
        <v>0</v>
      </c>
      <c r="F12" s="24">
        <f aca="true" t="shared" si="3" ref="F12:F23">D12/5</f>
        <v>0.00047619047619047624</v>
      </c>
      <c r="G12" s="27">
        <f>$F$3+$F$6*LOG(D12/C12)</f>
        <v>0.6235472994143224</v>
      </c>
      <c r="H12" s="28">
        <f>G12-$F$7</f>
        <v>0.3795472994143224</v>
      </c>
      <c r="J12" s="42">
        <f>D12/C12</f>
        <v>0.11111111111111112</v>
      </c>
    </row>
    <row r="13" spans="1:10" ht="14.25">
      <c r="A13" s="14">
        <v>2</v>
      </c>
      <c r="B13" s="15">
        <f t="shared" si="0"/>
        <v>22</v>
      </c>
      <c r="C13" s="41">
        <f t="shared" si="1"/>
        <v>0.018181818181818184</v>
      </c>
      <c r="D13" s="24">
        <f t="shared" si="2"/>
        <v>0.004545454545454545</v>
      </c>
      <c r="E13" s="8">
        <v>0</v>
      </c>
      <c r="F13" s="24">
        <f t="shared" si="3"/>
        <v>0.0009090909090909091</v>
      </c>
      <c r="G13" s="27">
        <f aca="true" t="shared" si="4" ref="G13:G23">$F$3+$F$6*LOG(D13/C13)</f>
        <v>0.6443823115310352</v>
      </c>
      <c r="H13" s="28">
        <f aca="true" t="shared" si="5" ref="H13:H23">G13-$F$7</f>
        <v>0.4003823115310352</v>
      </c>
      <c r="J13" s="42">
        <f aca="true" t="shared" si="6" ref="J13:J23">D13/C13</f>
        <v>0.24999999999999994</v>
      </c>
    </row>
    <row r="14" spans="1:10" ht="14.25">
      <c r="A14" s="14">
        <v>2.5</v>
      </c>
      <c r="B14" s="15">
        <f t="shared" si="0"/>
        <v>22.5</v>
      </c>
      <c r="C14" s="41">
        <f t="shared" si="1"/>
        <v>0.016666666666666666</v>
      </c>
      <c r="D14" s="24">
        <f t="shared" si="2"/>
        <v>0.005555555555555556</v>
      </c>
      <c r="E14" s="8">
        <v>0</v>
      </c>
      <c r="F14" s="24">
        <f t="shared" si="3"/>
        <v>0.0011111111111111111</v>
      </c>
      <c r="G14" s="27">
        <f t="shared" si="4"/>
        <v>0.6517736497071612</v>
      </c>
      <c r="H14" s="28">
        <f t="shared" si="5"/>
        <v>0.40777364970716123</v>
      </c>
      <c r="J14" s="42">
        <f t="shared" si="6"/>
        <v>0.33333333333333337</v>
      </c>
    </row>
    <row r="15" spans="1:10" ht="14.25">
      <c r="A15" s="14">
        <v>3</v>
      </c>
      <c r="B15" s="15">
        <f t="shared" si="0"/>
        <v>23</v>
      </c>
      <c r="C15" s="41">
        <f t="shared" si="1"/>
        <v>0.015217391304347825</v>
      </c>
      <c r="D15" s="24">
        <f t="shared" si="2"/>
        <v>0.006521739130434782</v>
      </c>
      <c r="E15" s="8">
        <v>0</v>
      </c>
      <c r="F15" s="24">
        <f t="shared" si="3"/>
        <v>0.0013043478260869564</v>
      </c>
      <c r="G15" s="27">
        <f t="shared" si="4"/>
        <v>0.6582306037750074</v>
      </c>
      <c r="H15" s="28">
        <f t="shared" si="5"/>
        <v>0.4142306037750074</v>
      </c>
      <c r="J15" s="42">
        <f t="shared" si="6"/>
        <v>0.4285714285714286</v>
      </c>
    </row>
    <row r="16" spans="1:10" ht="14.25">
      <c r="A16" s="14">
        <v>4</v>
      </c>
      <c r="B16" s="15">
        <f t="shared" si="0"/>
        <v>24</v>
      </c>
      <c r="C16" s="41">
        <f t="shared" si="1"/>
        <v>0.012499999999999999</v>
      </c>
      <c r="D16" s="24">
        <f t="shared" si="2"/>
        <v>0.008333333333333333</v>
      </c>
      <c r="E16" s="8">
        <v>0</v>
      </c>
      <c r="F16" s="24">
        <f t="shared" si="3"/>
        <v>0.0016666666666666666</v>
      </c>
      <c r="G16" s="27">
        <f t="shared" si="4"/>
        <v>0.6695824939416437</v>
      </c>
      <c r="H16" s="28">
        <f t="shared" si="5"/>
        <v>0.4255824939416437</v>
      </c>
      <c r="J16" s="42">
        <f t="shared" si="6"/>
        <v>0.6666666666666667</v>
      </c>
    </row>
    <row r="17" spans="1:10" ht="14.25">
      <c r="A17" s="14">
        <v>5</v>
      </c>
      <c r="B17" s="15">
        <f t="shared" si="0"/>
        <v>25</v>
      </c>
      <c r="C17" s="41">
        <f t="shared" si="1"/>
        <v>0.01</v>
      </c>
      <c r="D17" s="24">
        <f t="shared" si="2"/>
        <v>0.01</v>
      </c>
      <c r="E17" s="8">
        <v>0</v>
      </c>
      <c r="F17" s="24">
        <f t="shared" si="3"/>
        <v>0.002</v>
      </c>
      <c r="G17" s="27">
        <f t="shared" si="4"/>
        <v>0.68</v>
      </c>
      <c r="H17" s="28">
        <f t="shared" si="5"/>
        <v>0.43600000000000005</v>
      </c>
      <c r="J17" s="42">
        <f t="shared" si="6"/>
        <v>1</v>
      </c>
    </row>
    <row r="18" spans="1:10" ht="14.25">
      <c r="A18" s="14">
        <v>6</v>
      </c>
      <c r="B18" s="15">
        <f t="shared" si="0"/>
        <v>26</v>
      </c>
      <c r="C18" s="41">
        <f t="shared" si="1"/>
        <v>0.007692307692307693</v>
      </c>
      <c r="D18" s="24">
        <f t="shared" si="2"/>
        <v>0.011538461538461537</v>
      </c>
      <c r="E18" s="8">
        <v>0</v>
      </c>
      <c r="F18" s="24">
        <f t="shared" si="3"/>
        <v>0.0023076923076923075</v>
      </c>
      <c r="G18" s="27">
        <f t="shared" si="4"/>
        <v>0.6904175060583564</v>
      </c>
      <c r="H18" s="28">
        <f t="shared" si="5"/>
        <v>0.4464175060583564</v>
      </c>
      <c r="J18" s="42">
        <f t="shared" si="6"/>
        <v>1.4999999999999998</v>
      </c>
    </row>
    <row r="19" spans="1:10" ht="14.25">
      <c r="A19" s="14">
        <v>7</v>
      </c>
      <c r="B19" s="15">
        <f t="shared" si="0"/>
        <v>27</v>
      </c>
      <c r="C19" s="41">
        <f t="shared" si="1"/>
        <v>0.005555555555555554</v>
      </c>
      <c r="D19" s="24">
        <f t="shared" si="2"/>
        <v>0.012962962962962964</v>
      </c>
      <c r="E19" s="8">
        <v>0</v>
      </c>
      <c r="F19" s="24">
        <f t="shared" si="3"/>
        <v>0.002592592592592593</v>
      </c>
      <c r="G19" s="27">
        <f t="shared" si="4"/>
        <v>0.7017693962249927</v>
      </c>
      <c r="H19" s="28">
        <f t="shared" si="5"/>
        <v>0.4577693962249927</v>
      </c>
      <c r="J19" s="42">
        <f t="shared" si="6"/>
        <v>2.3333333333333344</v>
      </c>
    </row>
    <row r="20" spans="1:10" ht="14.25">
      <c r="A20" s="14">
        <v>8</v>
      </c>
      <c r="B20" s="15">
        <f t="shared" si="0"/>
        <v>28</v>
      </c>
      <c r="C20" s="41">
        <f t="shared" si="1"/>
        <v>0.0035714285714285704</v>
      </c>
      <c r="D20" s="24">
        <f t="shared" si="2"/>
        <v>0.014285714285714285</v>
      </c>
      <c r="E20" s="8">
        <v>0</v>
      </c>
      <c r="F20" s="24">
        <f t="shared" si="3"/>
        <v>0.002857142857142857</v>
      </c>
      <c r="G20" s="27">
        <f t="shared" si="4"/>
        <v>0.7156176884689649</v>
      </c>
      <c r="H20" s="28">
        <f t="shared" si="5"/>
        <v>0.4716176884689649</v>
      </c>
      <c r="J20" s="42">
        <f t="shared" si="6"/>
        <v>4.000000000000001</v>
      </c>
    </row>
    <row r="21" spans="1:10" ht="14.25">
      <c r="A21" s="14">
        <v>9</v>
      </c>
      <c r="B21" s="15">
        <f t="shared" si="0"/>
        <v>29</v>
      </c>
      <c r="C21" s="41">
        <f t="shared" si="1"/>
        <v>0.0017241379310344843</v>
      </c>
      <c r="D21" s="24">
        <f t="shared" si="2"/>
        <v>0.015517241379310345</v>
      </c>
      <c r="E21" s="8">
        <v>0</v>
      </c>
      <c r="F21" s="24">
        <f t="shared" si="3"/>
        <v>0.003103448275862069</v>
      </c>
      <c r="G21" s="27">
        <f t="shared" si="4"/>
        <v>0.7364527005856777</v>
      </c>
      <c r="H21" s="28">
        <f t="shared" si="5"/>
        <v>0.4924527005856777</v>
      </c>
      <c r="J21" s="42">
        <f t="shared" si="6"/>
        <v>8.999999999999993</v>
      </c>
    </row>
    <row r="22" spans="1:10" ht="14.25">
      <c r="A22" s="14">
        <v>9.5</v>
      </c>
      <c r="B22" s="15">
        <f t="shared" si="0"/>
        <v>29.5</v>
      </c>
      <c r="C22" s="41">
        <f t="shared" si="1"/>
        <v>0.0008474576271186448</v>
      </c>
      <c r="D22" s="24">
        <f t="shared" si="2"/>
        <v>0.016101694915254237</v>
      </c>
      <c r="E22" s="8">
        <v>0</v>
      </c>
      <c r="F22" s="24">
        <f t="shared" si="3"/>
        <v>0.0032203389830508474</v>
      </c>
      <c r="G22" s="27">
        <f t="shared" si="4"/>
        <v>0.7556506794062892</v>
      </c>
      <c r="H22" s="28">
        <f t="shared" si="5"/>
        <v>0.5116506794062892</v>
      </c>
      <c r="J22" s="42">
        <f t="shared" si="6"/>
        <v>18.999999999999982</v>
      </c>
    </row>
    <row r="23" spans="1:10" ht="14.25">
      <c r="A23" s="14">
        <v>9.9</v>
      </c>
      <c r="B23" s="15">
        <f t="shared" si="0"/>
        <v>29.9</v>
      </c>
      <c r="C23" s="41">
        <f t="shared" si="1"/>
        <v>0.00016722408026755868</v>
      </c>
      <c r="D23" s="24">
        <f t="shared" si="2"/>
        <v>0.016555183946488295</v>
      </c>
      <c r="E23" s="8">
        <v>0</v>
      </c>
      <c r="F23" s="24">
        <f t="shared" si="3"/>
        <v>0.003311036789297659</v>
      </c>
      <c r="G23" s="27">
        <f t="shared" si="4"/>
        <v>0.7980611794218327</v>
      </c>
      <c r="H23" s="28">
        <f t="shared" si="5"/>
        <v>0.5540611794218328</v>
      </c>
      <c r="J23" s="42">
        <f t="shared" si="6"/>
        <v>98.99999999999991</v>
      </c>
    </row>
    <row r="24" spans="1:10" ht="26.25" customHeight="1">
      <c r="A24" s="14"/>
      <c r="B24" s="15"/>
      <c r="C24" s="8"/>
      <c r="D24" s="8"/>
      <c r="E24" s="8"/>
      <c r="F24" s="8"/>
      <c r="G24" s="8"/>
      <c r="H24" s="26"/>
      <c r="J24" s="42"/>
    </row>
    <row r="25" spans="1:10" ht="18">
      <c r="A25" s="14">
        <v>10</v>
      </c>
      <c r="B25" s="15">
        <f>A25+$B$3</f>
        <v>30</v>
      </c>
      <c r="C25" s="19" t="s">
        <v>37</v>
      </c>
      <c r="D25" s="19" t="s">
        <v>38</v>
      </c>
      <c r="E25" s="19" t="s">
        <v>41</v>
      </c>
      <c r="F25" s="19" t="s">
        <v>42</v>
      </c>
      <c r="G25" s="40">
        <f>(5*F4+F3)/6</f>
        <v>1.3716666666666668</v>
      </c>
      <c r="H25" s="28">
        <f>G25-$F$7</f>
        <v>1.1276666666666668</v>
      </c>
      <c r="J25" s="42"/>
    </row>
    <row r="26" spans="1:10" ht="64.5" customHeight="1">
      <c r="A26" s="14"/>
      <c r="B26" s="15"/>
      <c r="C26" s="8"/>
      <c r="D26" s="8"/>
      <c r="E26" s="8"/>
      <c r="F26" s="8"/>
      <c r="G26" s="8"/>
      <c r="H26" s="26"/>
      <c r="J26" s="42"/>
    </row>
    <row r="27" spans="1:10" ht="14.25">
      <c r="A27" s="14">
        <v>10.1</v>
      </c>
      <c r="B27" s="15">
        <f aca="true" t="shared" si="7" ref="B27:B32">A27+$B$3</f>
        <v>30.1</v>
      </c>
      <c r="C27" s="8">
        <v>0</v>
      </c>
      <c r="D27" s="24">
        <f aca="true" t="shared" si="8" ref="D27:D32">$B$4*$B$3/B27</f>
        <v>0.01661129568106312</v>
      </c>
      <c r="E27" s="29">
        <f aca="true" t="shared" si="9" ref="E27:E32">($B$5*A27-$B$3*$B$4/5)/B27</f>
        <v>3.3222591362125814E-05</v>
      </c>
      <c r="F27" s="24">
        <f aca="true" t="shared" si="10" ref="F27:F32">D27/5</f>
        <v>0.0033222591362126242</v>
      </c>
      <c r="G27" s="27">
        <f aca="true" t="shared" si="11" ref="G27:G32">$F$4+$F$6/5*LOG(E27*$B$6^8/F27)</f>
        <v>1.48633612</v>
      </c>
      <c r="H27" s="28">
        <f aca="true" t="shared" si="12" ref="H27:H32">G27-$F$7</f>
        <v>1.24233612</v>
      </c>
      <c r="J27" s="42">
        <f aca="true" t="shared" si="13" ref="J27:J32">F27/E27</f>
        <v>100.0000000000013</v>
      </c>
    </row>
    <row r="28" spans="1:10" ht="14.25">
      <c r="A28" s="14">
        <v>10.5</v>
      </c>
      <c r="B28" s="15">
        <f t="shared" si="7"/>
        <v>30.5</v>
      </c>
      <c r="C28" s="8">
        <v>0</v>
      </c>
      <c r="D28" s="24">
        <f t="shared" si="8"/>
        <v>0.01639344262295082</v>
      </c>
      <c r="E28" s="29">
        <f t="shared" si="9"/>
        <v>0.0001639344262295079</v>
      </c>
      <c r="F28" s="24">
        <f t="shared" si="10"/>
        <v>0.003278688524590164</v>
      </c>
      <c r="G28" s="27">
        <f t="shared" si="11"/>
        <v>1.4946062911531035</v>
      </c>
      <c r="H28" s="28">
        <f t="shared" si="12"/>
        <v>1.2506062911531035</v>
      </c>
      <c r="J28" s="42">
        <f t="shared" si="13"/>
        <v>20.000000000000036</v>
      </c>
    </row>
    <row r="29" spans="1:10" ht="14.25">
      <c r="A29" s="14">
        <v>11</v>
      </c>
      <c r="B29" s="15">
        <f t="shared" si="7"/>
        <v>31</v>
      </c>
      <c r="C29" s="8">
        <v>0</v>
      </c>
      <c r="D29" s="24">
        <f t="shared" si="8"/>
        <v>0.016129032258064516</v>
      </c>
      <c r="E29" s="29">
        <f t="shared" si="9"/>
        <v>0.00032258064516129016</v>
      </c>
      <c r="F29" s="24">
        <f t="shared" si="10"/>
        <v>0.0032258064516129032</v>
      </c>
      <c r="G29" s="27">
        <f t="shared" si="11"/>
        <v>1.49816806</v>
      </c>
      <c r="H29" s="28">
        <f t="shared" si="12"/>
        <v>1.25416806</v>
      </c>
      <c r="J29" s="42">
        <f t="shared" si="13"/>
        <v>10.000000000000005</v>
      </c>
    </row>
    <row r="30" spans="1:10" ht="14.25">
      <c r="A30" s="14">
        <v>12</v>
      </c>
      <c r="B30" s="15">
        <f t="shared" si="7"/>
        <v>32</v>
      </c>
      <c r="C30" s="8">
        <v>0</v>
      </c>
      <c r="D30" s="24">
        <f t="shared" si="8"/>
        <v>0.015625</v>
      </c>
      <c r="E30" s="29">
        <f t="shared" si="9"/>
        <v>0.0006249999999999997</v>
      </c>
      <c r="F30" s="24">
        <f t="shared" si="10"/>
        <v>0.003125</v>
      </c>
      <c r="G30" s="27">
        <f t="shared" si="11"/>
        <v>1.5017298288468965</v>
      </c>
      <c r="H30" s="28">
        <f t="shared" si="12"/>
        <v>1.2577298288468965</v>
      </c>
      <c r="J30" s="42">
        <f t="shared" si="13"/>
        <v>5.000000000000003</v>
      </c>
    </row>
    <row r="31" spans="1:10" ht="14.25">
      <c r="A31" s="14">
        <v>15</v>
      </c>
      <c r="B31" s="15">
        <f t="shared" si="7"/>
        <v>35</v>
      </c>
      <c r="C31" s="8"/>
      <c r="D31" s="24">
        <f t="shared" si="8"/>
        <v>0.014285714285714285</v>
      </c>
      <c r="E31" s="29">
        <f t="shared" si="9"/>
        <v>0.0014285714285714284</v>
      </c>
      <c r="F31" s="24">
        <f t="shared" si="10"/>
        <v>0.002857142857142857</v>
      </c>
      <c r="G31" s="27">
        <f t="shared" si="11"/>
        <v>1.5064382311531035</v>
      </c>
      <c r="H31" s="28">
        <f t="shared" si="12"/>
        <v>1.2624382311531035</v>
      </c>
      <c r="J31" s="42">
        <f t="shared" si="13"/>
        <v>2.0000000000000004</v>
      </c>
    </row>
    <row r="32" spans="1:10" ht="14.25">
      <c r="A32" s="17">
        <v>20</v>
      </c>
      <c r="B32" s="18">
        <f t="shared" si="7"/>
        <v>40</v>
      </c>
      <c r="C32" s="30">
        <v>0</v>
      </c>
      <c r="D32" s="31">
        <f t="shared" si="8"/>
        <v>0.0125</v>
      </c>
      <c r="E32" s="32">
        <f t="shared" si="9"/>
        <v>0.0025</v>
      </c>
      <c r="F32" s="31">
        <f t="shared" si="10"/>
        <v>0.0025</v>
      </c>
      <c r="G32" s="33">
        <f t="shared" si="11"/>
        <v>1.51</v>
      </c>
      <c r="H32" s="34">
        <f t="shared" si="12"/>
        <v>1.266</v>
      </c>
      <c r="J32">
        <f t="shared" si="13"/>
        <v>1</v>
      </c>
    </row>
  </sheetData>
  <printOptions/>
  <pageMargins left="0.75" right="0.16" top="1" bottom="1" header="0.5" footer="0.5"/>
  <pageSetup horizontalDpi="300" verticalDpi="300" orientation="portrait" paperSize="9" scale="70" r:id="rId9"/>
  <drawing r:id="rId8"/>
  <legacyDrawing r:id="rId7"/>
  <oleObjects>
    <oleObject progId="Equation.3" shapeId="21821049" r:id="rId1"/>
    <oleObject progId="Equation.3" shapeId="21821050" r:id="rId2"/>
    <oleObject progId="Equation.3" shapeId="21821051" r:id="rId3"/>
    <oleObject progId="Equation.3" shapeId="21821052" r:id="rId4"/>
    <oleObject progId="Equation.3" shapeId="21821053" r:id="rId5"/>
    <oleObject progId="Equation.3" shapeId="21834740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workbookViewId="0" topLeftCell="A13">
      <selection activeCell="I52" sqref="I52"/>
    </sheetView>
  </sheetViews>
  <sheetFormatPr defaultColWidth="9.140625" defaultRowHeight="12.75"/>
  <cols>
    <col min="1" max="2" width="9.28125" style="0" bestFit="1" customWidth="1"/>
    <col min="3" max="3" width="13.28125" style="0" customWidth="1"/>
    <col min="4" max="4" width="14.140625" style="0" customWidth="1"/>
    <col min="5" max="5" width="14.57421875" style="0" customWidth="1"/>
    <col min="6" max="6" width="17.8515625" style="0" customWidth="1"/>
    <col min="7" max="7" width="24.7109375" style="0" customWidth="1"/>
    <col min="8" max="8" width="16.00390625" style="0" customWidth="1"/>
    <col min="9" max="9" width="10.00390625" style="0" bestFit="1" customWidth="1"/>
    <col min="10" max="10" width="11.421875" style="0" customWidth="1"/>
    <col min="11" max="11" width="9.28125" style="0" bestFit="1" customWidth="1"/>
  </cols>
  <sheetData>
    <row r="1" ht="15.75" customHeight="1">
      <c r="A1" s="6" t="s">
        <v>32</v>
      </c>
    </row>
    <row r="2" ht="20.25">
      <c r="A2" s="6" t="s">
        <v>27</v>
      </c>
    </row>
    <row r="3" spans="1:11" ht="18">
      <c r="A3" s="10" t="s">
        <v>4</v>
      </c>
      <c r="B3" s="16">
        <v>50</v>
      </c>
      <c r="C3" s="16" t="s">
        <v>0</v>
      </c>
      <c r="D3" s="11"/>
      <c r="E3" s="20" t="s">
        <v>18</v>
      </c>
      <c r="F3" s="16">
        <v>0.68</v>
      </c>
      <c r="G3" s="8" t="s">
        <v>19</v>
      </c>
      <c r="J3" s="1"/>
      <c r="K3" s="1"/>
    </row>
    <row r="4" spans="1:11" ht="18">
      <c r="A4" s="12" t="s">
        <v>7</v>
      </c>
      <c r="B4" s="8">
        <v>0.05</v>
      </c>
      <c r="C4" s="8" t="s">
        <v>1</v>
      </c>
      <c r="E4" s="20" t="s">
        <v>20</v>
      </c>
      <c r="F4" s="16">
        <v>1.44</v>
      </c>
      <c r="G4" s="8" t="s">
        <v>19</v>
      </c>
      <c r="H4" s="8"/>
      <c r="I4" s="8"/>
      <c r="J4" s="1"/>
      <c r="K4" s="1"/>
    </row>
    <row r="5" spans="1:11" ht="16.5">
      <c r="A5" s="12" t="s">
        <v>5</v>
      </c>
      <c r="B5" s="8">
        <v>0.1</v>
      </c>
      <c r="C5" s="8" t="s">
        <v>1</v>
      </c>
      <c r="D5" s="9"/>
      <c r="E5" s="10" t="s">
        <v>23</v>
      </c>
      <c r="F5" s="16">
        <v>298.15</v>
      </c>
      <c r="G5" s="8" t="s">
        <v>24</v>
      </c>
      <c r="H5" s="8"/>
      <c r="I5" s="9"/>
      <c r="J5" s="1"/>
      <c r="K5" s="1"/>
    </row>
    <row r="6" spans="1:11" ht="17.25">
      <c r="A6" s="13" t="s">
        <v>9</v>
      </c>
      <c r="B6" s="8">
        <v>1</v>
      </c>
      <c r="C6" s="8" t="s">
        <v>1</v>
      </c>
      <c r="D6" s="8" t="s">
        <v>8</v>
      </c>
      <c r="E6" s="11" t="s">
        <v>25</v>
      </c>
      <c r="F6" s="8">
        <v>0.0591597</v>
      </c>
      <c r="G6" s="8" t="s">
        <v>19</v>
      </c>
      <c r="H6" s="8"/>
      <c r="I6" s="9"/>
      <c r="J6" s="1"/>
      <c r="K6" s="4"/>
    </row>
    <row r="7" spans="4:11" ht="16.5">
      <c r="D7" s="1"/>
      <c r="E7" s="11" t="s">
        <v>26</v>
      </c>
      <c r="F7" s="8">
        <v>0.244</v>
      </c>
      <c r="G7" s="21" t="s">
        <v>19</v>
      </c>
      <c r="H7" s="1"/>
      <c r="I7" s="7"/>
      <c r="J7" s="2"/>
      <c r="K7" s="1"/>
    </row>
    <row r="8" spans="1:6" ht="28.5" customHeight="1">
      <c r="A8" s="1"/>
      <c r="B8" s="1"/>
      <c r="C8" s="7"/>
      <c r="D8" s="7"/>
      <c r="E8" s="1"/>
      <c r="F8" s="1"/>
    </row>
    <row r="9" spans="1:8" ht="18">
      <c r="A9" s="37" t="s">
        <v>2</v>
      </c>
      <c r="B9" s="38" t="s">
        <v>3</v>
      </c>
      <c r="C9" s="35" t="s">
        <v>10</v>
      </c>
      <c r="D9" s="35" t="s">
        <v>11</v>
      </c>
      <c r="E9" s="35" t="s">
        <v>12</v>
      </c>
      <c r="F9" s="35" t="s">
        <v>13</v>
      </c>
      <c r="G9" s="36" t="s">
        <v>22</v>
      </c>
      <c r="H9" s="39" t="s">
        <v>21</v>
      </c>
    </row>
    <row r="10" spans="1:8" ht="59.25" customHeight="1">
      <c r="A10" s="22"/>
      <c r="B10" s="3"/>
      <c r="C10" s="1"/>
      <c r="D10" s="1"/>
      <c r="E10" s="1"/>
      <c r="F10" s="1"/>
      <c r="G10" s="1"/>
      <c r="H10" s="5"/>
    </row>
    <row r="11" spans="1:8" ht="14.25">
      <c r="A11" s="14">
        <v>0</v>
      </c>
      <c r="B11" s="15">
        <f aca="true" t="shared" si="0" ref="B11:B23">A11+$B$3</f>
        <v>50</v>
      </c>
      <c r="C11" s="23">
        <f>($B$4*$B$3-$B$5*A11)/B11</f>
        <v>0.05</v>
      </c>
      <c r="D11" s="24">
        <f>$B$5*A11/B11</f>
        <v>0</v>
      </c>
      <c r="E11" s="8">
        <v>0</v>
      </c>
      <c r="F11" s="24">
        <f>D11</f>
        <v>0</v>
      </c>
      <c r="G11" s="25"/>
      <c r="H11" s="26"/>
    </row>
    <row r="12" spans="1:9" ht="14.25">
      <c r="A12" s="14">
        <v>2.5</v>
      </c>
      <c r="B12" s="15">
        <f t="shared" si="0"/>
        <v>52.5</v>
      </c>
      <c r="C12" s="23">
        <f aca="true" t="shared" si="1" ref="C12:C23">($B$4*$B$3-$B$5*A12)/B12</f>
        <v>0.04285714285714286</v>
      </c>
      <c r="D12" s="24">
        <f aca="true" t="shared" si="2" ref="D12:D23">$B$5*A12/B12</f>
        <v>0.004761904761904762</v>
      </c>
      <c r="E12" s="8">
        <v>0</v>
      </c>
      <c r="F12" s="24">
        <f aca="true" t="shared" si="3" ref="F12:F23">D12</f>
        <v>0.004761904761904762</v>
      </c>
      <c r="G12" s="27">
        <f aca="true" t="shared" si="4" ref="G12:G23">$F$3+$F$6*LOG(D12/C12)</f>
        <v>0.6235472994143224</v>
      </c>
      <c r="H12" s="28">
        <f>G12-$F$7</f>
        <v>0.3795472994143224</v>
      </c>
      <c r="I12" s="43">
        <f>D12/C12</f>
        <v>0.11111111111111112</v>
      </c>
    </row>
    <row r="13" spans="1:9" ht="14.25">
      <c r="A13" s="14">
        <v>5</v>
      </c>
      <c r="B13" s="15">
        <f t="shared" si="0"/>
        <v>55</v>
      </c>
      <c r="C13" s="23">
        <f t="shared" si="1"/>
        <v>0.03636363636363636</v>
      </c>
      <c r="D13" s="24">
        <f t="shared" si="2"/>
        <v>0.00909090909090909</v>
      </c>
      <c r="E13" s="8">
        <v>0</v>
      </c>
      <c r="F13" s="24">
        <f t="shared" si="3"/>
        <v>0.00909090909090909</v>
      </c>
      <c r="G13" s="27">
        <f t="shared" si="4"/>
        <v>0.6443823115310352</v>
      </c>
      <c r="H13" s="28">
        <f aca="true" t="shared" si="5" ref="H13:H31">G13-$F$7</f>
        <v>0.4003823115310352</v>
      </c>
      <c r="I13" s="43">
        <f aca="true" t="shared" si="6" ref="I13:I23">D13/C13</f>
        <v>0.25</v>
      </c>
    </row>
    <row r="14" spans="1:9" ht="14.25">
      <c r="A14" s="14">
        <v>7.5</v>
      </c>
      <c r="B14" s="15">
        <f t="shared" si="0"/>
        <v>57.5</v>
      </c>
      <c r="C14" s="23">
        <f t="shared" si="1"/>
        <v>0.030434782608695653</v>
      </c>
      <c r="D14" s="24">
        <f t="shared" si="2"/>
        <v>0.013043478260869565</v>
      </c>
      <c r="E14" s="8">
        <v>0</v>
      </c>
      <c r="F14" s="24">
        <f t="shared" si="3"/>
        <v>0.013043478260869565</v>
      </c>
      <c r="G14" s="27">
        <f t="shared" si="4"/>
        <v>0.6582306037750074</v>
      </c>
      <c r="H14" s="28">
        <f t="shared" si="5"/>
        <v>0.4142306037750074</v>
      </c>
      <c r="I14" s="43">
        <f t="shared" si="6"/>
        <v>0.42857142857142855</v>
      </c>
    </row>
    <row r="15" spans="1:9" ht="14.25">
      <c r="A15" s="14">
        <v>10</v>
      </c>
      <c r="B15" s="15">
        <f t="shared" si="0"/>
        <v>60</v>
      </c>
      <c r="C15" s="23">
        <f t="shared" si="1"/>
        <v>0.025</v>
      </c>
      <c r="D15" s="24">
        <f t="shared" si="2"/>
        <v>0.016666666666666666</v>
      </c>
      <c r="E15" s="8">
        <v>0</v>
      </c>
      <c r="F15" s="24">
        <f t="shared" si="3"/>
        <v>0.016666666666666666</v>
      </c>
      <c r="G15" s="27">
        <f t="shared" si="4"/>
        <v>0.6695824939416437</v>
      </c>
      <c r="H15" s="28">
        <f t="shared" si="5"/>
        <v>0.4255824939416437</v>
      </c>
      <c r="I15" s="43">
        <f t="shared" si="6"/>
        <v>0.6666666666666666</v>
      </c>
    </row>
    <row r="16" spans="1:9" ht="14.25">
      <c r="A16" s="14">
        <v>12.5</v>
      </c>
      <c r="B16" s="15">
        <f t="shared" si="0"/>
        <v>62.5</v>
      </c>
      <c r="C16" s="23">
        <f t="shared" si="1"/>
        <v>0.02</v>
      </c>
      <c r="D16" s="24">
        <f t="shared" si="2"/>
        <v>0.02</v>
      </c>
      <c r="E16" s="8">
        <v>0</v>
      </c>
      <c r="F16" s="24">
        <f t="shared" si="3"/>
        <v>0.02</v>
      </c>
      <c r="G16" s="27">
        <f t="shared" si="4"/>
        <v>0.68</v>
      </c>
      <c r="H16" s="28">
        <f t="shared" si="5"/>
        <v>0.43600000000000005</v>
      </c>
      <c r="I16" s="43">
        <f t="shared" si="6"/>
        <v>1</v>
      </c>
    </row>
    <row r="17" spans="1:9" ht="14.25">
      <c r="A17" s="14">
        <v>15</v>
      </c>
      <c r="B17" s="15">
        <f t="shared" si="0"/>
        <v>65</v>
      </c>
      <c r="C17" s="23">
        <f t="shared" si="1"/>
        <v>0.015384615384615385</v>
      </c>
      <c r="D17" s="24">
        <f t="shared" si="2"/>
        <v>0.023076923076923078</v>
      </c>
      <c r="E17" s="8">
        <v>0</v>
      </c>
      <c r="F17" s="24">
        <f t="shared" si="3"/>
        <v>0.023076923076923078</v>
      </c>
      <c r="G17" s="27">
        <f t="shared" si="4"/>
        <v>0.6904175060583564</v>
      </c>
      <c r="H17" s="28">
        <f t="shared" si="5"/>
        <v>0.4464175060583564</v>
      </c>
      <c r="I17" s="43">
        <f t="shared" si="6"/>
        <v>1.5</v>
      </c>
    </row>
    <row r="18" spans="1:9" ht="14.25">
      <c r="A18" s="14">
        <v>17.5</v>
      </c>
      <c r="B18" s="15">
        <f t="shared" si="0"/>
        <v>67.5</v>
      </c>
      <c r="C18" s="23">
        <f t="shared" si="1"/>
        <v>0.011111111111111112</v>
      </c>
      <c r="D18" s="24">
        <f t="shared" si="2"/>
        <v>0.025925925925925925</v>
      </c>
      <c r="E18" s="8">
        <v>0</v>
      </c>
      <c r="F18" s="24">
        <f t="shared" si="3"/>
        <v>0.025925925925925925</v>
      </c>
      <c r="G18" s="27">
        <f t="shared" si="4"/>
        <v>0.7017693962249927</v>
      </c>
      <c r="H18" s="28">
        <f t="shared" si="5"/>
        <v>0.4577693962249927</v>
      </c>
      <c r="I18" s="43">
        <f t="shared" si="6"/>
        <v>2.333333333333333</v>
      </c>
    </row>
    <row r="19" spans="1:9" ht="14.25">
      <c r="A19" s="14">
        <v>20</v>
      </c>
      <c r="B19" s="15">
        <f t="shared" si="0"/>
        <v>70</v>
      </c>
      <c r="C19" s="23">
        <f t="shared" si="1"/>
        <v>0.007142857142857143</v>
      </c>
      <c r="D19" s="24">
        <f t="shared" si="2"/>
        <v>0.02857142857142857</v>
      </c>
      <c r="E19" s="8">
        <v>0</v>
      </c>
      <c r="F19" s="24">
        <f t="shared" si="3"/>
        <v>0.02857142857142857</v>
      </c>
      <c r="G19" s="27">
        <f t="shared" si="4"/>
        <v>0.7156176884689649</v>
      </c>
      <c r="H19" s="28">
        <f t="shared" si="5"/>
        <v>0.4716176884689649</v>
      </c>
      <c r="I19" s="43">
        <f t="shared" si="6"/>
        <v>4</v>
      </c>
    </row>
    <row r="20" spans="1:9" ht="14.25">
      <c r="A20" s="14">
        <v>22.5</v>
      </c>
      <c r="B20" s="15">
        <f t="shared" si="0"/>
        <v>72.5</v>
      </c>
      <c r="C20" s="23">
        <f t="shared" si="1"/>
        <v>0.0034482758620689655</v>
      </c>
      <c r="D20" s="24">
        <f t="shared" si="2"/>
        <v>0.03103448275862069</v>
      </c>
      <c r="E20" s="8">
        <v>0</v>
      </c>
      <c r="F20" s="24">
        <f t="shared" si="3"/>
        <v>0.03103448275862069</v>
      </c>
      <c r="G20" s="27">
        <f t="shared" si="4"/>
        <v>0.7364527005856777</v>
      </c>
      <c r="H20" s="28">
        <f t="shared" si="5"/>
        <v>0.4924527005856777</v>
      </c>
      <c r="I20" s="43">
        <f t="shared" si="6"/>
        <v>9</v>
      </c>
    </row>
    <row r="21" spans="1:9" ht="14.25">
      <c r="A21" s="14">
        <v>24</v>
      </c>
      <c r="B21" s="15">
        <f t="shared" si="0"/>
        <v>74</v>
      </c>
      <c r="C21" s="23">
        <f t="shared" si="1"/>
        <v>0.0013513513513513467</v>
      </c>
      <c r="D21" s="24">
        <f t="shared" si="2"/>
        <v>0.032432432432432434</v>
      </c>
      <c r="E21" s="8">
        <v>0</v>
      </c>
      <c r="F21" s="24">
        <f t="shared" si="3"/>
        <v>0.032432432432432434</v>
      </c>
      <c r="G21" s="27">
        <f t="shared" si="4"/>
        <v>0.7616528829962862</v>
      </c>
      <c r="H21" s="28">
        <f t="shared" si="5"/>
        <v>0.5176528829962862</v>
      </c>
      <c r="I21" s="43">
        <f t="shared" si="6"/>
        <v>24.000000000000085</v>
      </c>
    </row>
    <row r="22" spans="1:9" ht="14.25">
      <c r="A22" s="14">
        <v>24.5</v>
      </c>
      <c r="B22" s="15">
        <f t="shared" si="0"/>
        <v>74.5</v>
      </c>
      <c r="C22" s="23">
        <f t="shared" si="1"/>
        <v>0.000671140939597313</v>
      </c>
      <c r="D22" s="24">
        <f t="shared" si="2"/>
        <v>0.03288590604026846</v>
      </c>
      <c r="E22" s="8">
        <v>0</v>
      </c>
      <c r="F22" s="24">
        <f t="shared" si="3"/>
        <v>0.03288590604026846</v>
      </c>
      <c r="G22" s="27">
        <f t="shared" si="4"/>
        <v>0.7799914930356631</v>
      </c>
      <c r="H22" s="28">
        <f t="shared" si="5"/>
        <v>0.5359914930356631</v>
      </c>
      <c r="I22" s="43">
        <f t="shared" si="6"/>
        <v>49.000000000000185</v>
      </c>
    </row>
    <row r="23" spans="1:11" ht="14.25">
      <c r="A23" s="14">
        <v>24.9</v>
      </c>
      <c r="B23" s="15">
        <f t="shared" si="0"/>
        <v>74.9</v>
      </c>
      <c r="C23" s="23">
        <f t="shared" si="1"/>
        <v>0.00013351134846461665</v>
      </c>
      <c r="D23" s="24">
        <f t="shared" si="2"/>
        <v>0.03324432576769026</v>
      </c>
      <c r="E23" s="8">
        <v>0</v>
      </c>
      <c r="F23" s="24">
        <f t="shared" si="3"/>
        <v>0.03324432576769026</v>
      </c>
      <c r="G23" s="27">
        <f t="shared" si="4"/>
        <v>0.8217584345143802</v>
      </c>
      <c r="H23" s="28">
        <f t="shared" si="5"/>
        <v>0.5777584345143802</v>
      </c>
      <c r="I23" s="43">
        <f t="shared" si="6"/>
        <v>249.00000000000531</v>
      </c>
      <c r="K23" t="s">
        <v>33</v>
      </c>
    </row>
    <row r="24" spans="1:8" ht="26.25" customHeight="1">
      <c r="A24" s="14"/>
      <c r="B24" s="15"/>
      <c r="C24" s="8"/>
      <c r="D24" s="8"/>
      <c r="E24" s="8"/>
      <c r="F24" s="8"/>
      <c r="G24" s="8"/>
      <c r="H24" s="26"/>
    </row>
    <row r="25" spans="1:8" ht="17.25">
      <c r="A25" s="14">
        <v>25</v>
      </c>
      <c r="B25" s="15">
        <f>A25+$B$3</f>
        <v>75</v>
      </c>
      <c r="C25" s="19" t="s">
        <v>14</v>
      </c>
      <c r="D25" s="19" t="s">
        <v>17</v>
      </c>
      <c r="E25" s="19" t="s">
        <v>16</v>
      </c>
      <c r="F25" s="19" t="s">
        <v>15</v>
      </c>
      <c r="G25" s="40">
        <f>AVERAGE(F3:F4)</f>
        <v>1.06</v>
      </c>
      <c r="H25" s="28">
        <f t="shared" si="5"/>
        <v>0.8160000000000001</v>
      </c>
    </row>
    <row r="26" spans="1:8" ht="48.75" customHeight="1">
      <c r="A26" s="14"/>
      <c r="B26" s="15"/>
      <c r="C26" s="8"/>
      <c r="D26" s="8"/>
      <c r="E26" s="8"/>
      <c r="F26" s="8"/>
      <c r="G26" s="8"/>
      <c r="H26" s="26"/>
    </row>
    <row r="27" spans="1:9" ht="14.25">
      <c r="A27" s="14">
        <v>25.1</v>
      </c>
      <c r="B27" s="15">
        <f>A27+$B$3</f>
        <v>75.1</v>
      </c>
      <c r="C27" s="8">
        <v>0</v>
      </c>
      <c r="D27" s="24">
        <f>$B$4*$B$3/B27</f>
        <v>0.033288948069241014</v>
      </c>
      <c r="E27" s="29">
        <f>($B$5*A27-$B$3*$B$4)/B27</f>
        <v>0.00013315579227696713</v>
      </c>
      <c r="F27" s="24">
        <f>D27</f>
        <v>0.033288948069241014</v>
      </c>
      <c r="G27" s="27">
        <f>$F$4+$F$6*LOG(E27/F27)</f>
        <v>1.2981385884689653</v>
      </c>
      <c r="H27" s="28">
        <f t="shared" si="5"/>
        <v>1.0541385884689654</v>
      </c>
      <c r="I27">
        <f>F27/E27</f>
        <v>249.99999999999423</v>
      </c>
    </row>
    <row r="28" spans="1:9" ht="14.25">
      <c r="A28" s="14">
        <v>25.5</v>
      </c>
      <c r="B28" s="15">
        <f>A28+$B$3</f>
        <v>75.5</v>
      </c>
      <c r="C28" s="8">
        <v>0</v>
      </c>
      <c r="D28" s="24">
        <f>$B$4*$B$3/B28</f>
        <v>0.033112582781456956</v>
      </c>
      <c r="E28" s="29">
        <f>($B$5*A28-$B$3*$B$4)/B28</f>
        <v>0.0006622516556291427</v>
      </c>
      <c r="F28" s="24">
        <f>D28</f>
        <v>0.033112582781456956</v>
      </c>
      <c r="G28" s="27">
        <f>$F$4+$F$6*LOG(E28/F28)</f>
        <v>1.3394894442344825</v>
      </c>
      <c r="H28" s="28">
        <f t="shared" si="5"/>
        <v>1.0954894442344825</v>
      </c>
      <c r="I28">
        <f>F28/E28</f>
        <v>49.99999999999974</v>
      </c>
    </row>
    <row r="29" spans="1:9" ht="14.25">
      <c r="A29" s="14">
        <v>26</v>
      </c>
      <c r="B29" s="15">
        <f>A29+$B$3</f>
        <v>76</v>
      </c>
      <c r="C29" s="8">
        <v>0</v>
      </c>
      <c r="D29" s="24">
        <f>$B$4*$B$3/B29</f>
        <v>0.03289473684210526</v>
      </c>
      <c r="E29" s="29">
        <f>($B$5*A29-$B$3*$B$4)/B29</f>
        <v>0.0013157894736842118</v>
      </c>
      <c r="F29" s="24">
        <f>D29</f>
        <v>0.03289473684210526</v>
      </c>
      <c r="G29" s="27">
        <f>$F$4+$F$6*LOG(E29/F29)</f>
        <v>1.3572982884689648</v>
      </c>
      <c r="H29" s="28">
        <f t="shared" si="5"/>
        <v>1.1132982884689648</v>
      </c>
      <c r="I29">
        <f>F29/E29</f>
        <v>24.999999999999975</v>
      </c>
    </row>
    <row r="30" spans="1:9" ht="14.25">
      <c r="A30" s="14">
        <v>30</v>
      </c>
      <c r="B30" s="15">
        <f>A30+$B$3</f>
        <v>80</v>
      </c>
      <c r="C30" s="8">
        <v>0</v>
      </c>
      <c r="D30" s="24">
        <f>$B$4*$B$3/B30</f>
        <v>0.03125</v>
      </c>
      <c r="E30" s="29">
        <f>($B$5*A30-$B$3*$B$4)/B30</f>
        <v>0.00625</v>
      </c>
      <c r="F30" s="24">
        <f>D30</f>
        <v>0.03125</v>
      </c>
      <c r="G30" s="27">
        <f>$F$4+$F$6*LOG(E30/F30)</f>
        <v>1.3986491442344824</v>
      </c>
      <c r="H30" s="28">
        <f t="shared" si="5"/>
        <v>1.1546491442344824</v>
      </c>
      <c r="I30">
        <f>F30/E30</f>
        <v>5</v>
      </c>
    </row>
    <row r="31" spans="1:9" ht="14.25">
      <c r="A31" s="17">
        <v>40</v>
      </c>
      <c r="B31" s="18">
        <f>A31+$B$3</f>
        <v>90</v>
      </c>
      <c r="C31" s="30">
        <v>0</v>
      </c>
      <c r="D31" s="31">
        <f>$B$4*$B$3/B31</f>
        <v>0.027777777777777776</v>
      </c>
      <c r="E31" s="32">
        <f>($B$5*A31-$B$3*$B$4)/B31</f>
        <v>0.016666666666666666</v>
      </c>
      <c r="F31" s="31">
        <f>D31</f>
        <v>0.027777777777777776</v>
      </c>
      <c r="G31" s="33">
        <f>$F$4+$F$6*LOG(E31/F31)</f>
        <v>1.4268754945273212</v>
      </c>
      <c r="H31" s="34">
        <f t="shared" si="5"/>
        <v>1.1828754945273212</v>
      </c>
      <c r="I31">
        <f>F31/E31</f>
        <v>1.6666666666666665</v>
      </c>
    </row>
  </sheetData>
  <printOptions/>
  <pageMargins left="0.75" right="0.16" top="1" bottom="1" header="0.5" footer="0.5"/>
  <pageSetup horizontalDpi="300" verticalDpi="300" orientation="portrait" paperSize="9" scale="70" r:id="rId9"/>
  <drawing r:id="rId8"/>
  <legacyDrawing r:id="rId7"/>
  <oleObjects>
    <oleObject progId="Equation.3" shapeId="3123691" r:id="rId1"/>
    <oleObject progId="Equation.3" shapeId="3146944" r:id="rId2"/>
    <oleObject progId="Equation.3" shapeId="3148070" r:id="rId3"/>
    <oleObject progId="Equation.3" shapeId="1820989" r:id="rId4"/>
    <oleObject progId="Equation.3" shapeId="1824008" r:id="rId5"/>
    <oleObject progId="Equation.3" shapeId="1834675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4" sqref="I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FamigliaMussini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Mussini</dc:creator>
  <cp:keywords/>
  <dc:description/>
  <cp:lastModifiedBy>Mussini</cp:lastModifiedBy>
  <cp:lastPrinted>2018-04-11T05:25:07Z</cp:lastPrinted>
  <dcterms:created xsi:type="dcterms:W3CDTF">2005-05-11T17:55:54Z</dcterms:created>
  <dcterms:modified xsi:type="dcterms:W3CDTF">2018-04-13T18:11:42Z</dcterms:modified>
  <cp:category/>
  <cp:version/>
  <cp:contentType/>
  <cp:contentStatus/>
</cp:coreProperties>
</file>